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35" windowWidth="11580" windowHeight="6240"/>
  </bookViews>
  <sheets>
    <sheet name="ano 01" sheetId="6" r:id="rId1"/>
  </sheets>
  <definedNames>
    <definedName name="_xlnm.Print_Area" localSheetId="0">'ano 01'!$A$2:$T$191</definedName>
  </definedNames>
  <calcPr calcId="125725"/>
</workbook>
</file>

<file path=xl/calcChain.xml><?xml version="1.0" encoding="utf-8"?>
<calcChain xmlns="http://schemas.openxmlformats.org/spreadsheetml/2006/main">
  <c r="S165" i="6"/>
  <c r="R165"/>
  <c r="J165"/>
  <c r="K165"/>
  <c r="L165"/>
  <c r="M165"/>
  <c r="N165"/>
  <c r="O165"/>
  <c r="P165"/>
  <c r="Q165"/>
  <c r="I165"/>
  <c r="H165"/>
  <c r="S167"/>
  <c r="R167"/>
  <c r="Q167"/>
  <c r="P167"/>
  <c r="O167"/>
  <c r="N167"/>
  <c r="M167"/>
  <c r="L167"/>
  <c r="K167"/>
  <c r="J167"/>
  <c r="I167"/>
  <c r="H167"/>
  <c r="S152"/>
  <c r="R152"/>
  <c r="Q152"/>
  <c r="P152"/>
  <c r="O152"/>
  <c r="N152"/>
  <c r="M152"/>
  <c r="L152"/>
  <c r="K152"/>
  <c r="J152"/>
  <c r="I152"/>
  <c r="H152"/>
  <c r="S151"/>
  <c r="R151"/>
  <c r="Q151"/>
  <c r="P151"/>
  <c r="O151"/>
  <c r="N151"/>
  <c r="M151"/>
  <c r="L151"/>
  <c r="K151"/>
  <c r="J151"/>
  <c r="I151"/>
  <c r="H151"/>
  <c r="S150"/>
  <c r="R150"/>
  <c r="Q150"/>
  <c r="P150"/>
  <c r="O150"/>
  <c r="N150"/>
  <c r="M150"/>
  <c r="L150"/>
  <c r="K150"/>
  <c r="J150"/>
  <c r="I150"/>
  <c r="H150"/>
  <c r="S149"/>
  <c r="R149"/>
  <c r="Q149"/>
  <c r="P149"/>
  <c r="O149"/>
  <c r="N149"/>
  <c r="M149"/>
  <c r="L149"/>
  <c r="K149"/>
  <c r="J149"/>
  <c r="I149"/>
  <c r="H149"/>
  <c r="T149"/>
  <c r="E165"/>
  <c r="H21"/>
  <c r="I21"/>
  <c r="J21"/>
  <c r="K21"/>
  <c r="L21"/>
  <c r="M21"/>
  <c r="N21"/>
  <c r="O21"/>
  <c r="P21"/>
  <c r="Q21"/>
  <c r="R21"/>
  <c r="S21"/>
  <c r="H7"/>
  <c r="I7"/>
  <c r="J7"/>
  <c r="K7"/>
  <c r="L7"/>
  <c r="M7"/>
  <c r="N7"/>
  <c r="O7"/>
  <c r="P7"/>
  <c r="Q7"/>
  <c r="R7"/>
  <c r="S7"/>
  <c r="H8"/>
  <c r="I8"/>
  <c r="J8"/>
  <c r="K8"/>
  <c r="L8"/>
  <c r="M8"/>
  <c r="N8"/>
  <c r="O8"/>
  <c r="P8"/>
  <c r="Q8"/>
  <c r="R8"/>
  <c r="S8"/>
  <c r="H9"/>
  <c r="I9"/>
  <c r="J9"/>
  <c r="K9"/>
  <c r="L9"/>
  <c r="M9"/>
  <c r="N9"/>
  <c r="O9"/>
  <c r="P9"/>
  <c r="Q9"/>
  <c r="R9"/>
  <c r="S9"/>
  <c r="H10"/>
  <c r="I10"/>
  <c r="J10"/>
  <c r="K10"/>
  <c r="L10"/>
  <c r="M10"/>
  <c r="N10"/>
  <c r="O10"/>
  <c r="P10"/>
  <c r="Q10"/>
  <c r="R10"/>
  <c r="S10"/>
  <c r="H11"/>
  <c r="I11"/>
  <c r="J11"/>
  <c r="K11"/>
  <c r="L11"/>
  <c r="M11"/>
  <c r="N11"/>
  <c r="O11"/>
  <c r="P11"/>
  <c r="Q11"/>
  <c r="R11"/>
  <c r="S11"/>
  <c r="H12"/>
  <c r="I12"/>
  <c r="J12"/>
  <c r="K12"/>
  <c r="L12"/>
  <c r="M12"/>
  <c r="N12"/>
  <c r="O12"/>
  <c r="P12"/>
  <c r="Q12"/>
  <c r="R12"/>
  <c r="S12"/>
  <c r="H13"/>
  <c r="I13"/>
  <c r="J13"/>
  <c r="K13"/>
  <c r="L13"/>
  <c r="M13"/>
  <c r="N13"/>
  <c r="O13"/>
  <c r="P13"/>
  <c r="Q13"/>
  <c r="R13"/>
  <c r="S13"/>
  <c r="H14"/>
  <c r="T14"/>
  <c r="I14"/>
  <c r="J14"/>
  <c r="K14"/>
  <c r="L14"/>
  <c r="M14"/>
  <c r="N14"/>
  <c r="O14"/>
  <c r="P14"/>
  <c r="Q14"/>
  <c r="R14"/>
  <c r="S14"/>
  <c r="H15"/>
  <c r="I15"/>
  <c r="J15"/>
  <c r="K15"/>
  <c r="L15"/>
  <c r="M15"/>
  <c r="N15"/>
  <c r="O15"/>
  <c r="P15"/>
  <c r="Q15"/>
  <c r="R15"/>
  <c r="S15"/>
  <c r="H16"/>
  <c r="I16"/>
  <c r="J16"/>
  <c r="K16"/>
  <c r="L16"/>
  <c r="M16"/>
  <c r="N16"/>
  <c r="O16"/>
  <c r="P16"/>
  <c r="Q16"/>
  <c r="R16"/>
  <c r="S16"/>
  <c r="H17"/>
  <c r="I17"/>
  <c r="J17"/>
  <c r="K17"/>
  <c r="L17"/>
  <c r="M17"/>
  <c r="N17"/>
  <c r="O17"/>
  <c r="P17"/>
  <c r="Q17"/>
  <c r="R17"/>
  <c r="S17"/>
  <c r="H18"/>
  <c r="I18"/>
  <c r="J18"/>
  <c r="K18"/>
  <c r="L18"/>
  <c r="M18"/>
  <c r="N18"/>
  <c r="O18"/>
  <c r="P18"/>
  <c r="Q18"/>
  <c r="R18"/>
  <c r="S18"/>
  <c r="H19"/>
  <c r="I19"/>
  <c r="J19"/>
  <c r="K19"/>
  <c r="L19"/>
  <c r="M19"/>
  <c r="N19"/>
  <c r="O19"/>
  <c r="P19"/>
  <c r="Q19"/>
  <c r="R19"/>
  <c r="S19"/>
  <c r="H20"/>
  <c r="I20"/>
  <c r="J20"/>
  <c r="K20"/>
  <c r="L20"/>
  <c r="M20"/>
  <c r="N20"/>
  <c r="O20"/>
  <c r="P20"/>
  <c r="Q20"/>
  <c r="R20"/>
  <c r="S20"/>
  <c r="H24"/>
  <c r="I24"/>
  <c r="J24"/>
  <c r="K24"/>
  <c r="L24"/>
  <c r="M24"/>
  <c r="N24"/>
  <c r="O24"/>
  <c r="P24"/>
  <c r="Q24"/>
  <c r="R24"/>
  <c r="S24"/>
  <c r="H25"/>
  <c r="T25"/>
  <c r="I25"/>
  <c r="J25"/>
  <c r="K25"/>
  <c r="L25"/>
  <c r="M25"/>
  <c r="N25"/>
  <c r="O25"/>
  <c r="P25"/>
  <c r="Q25"/>
  <c r="R25"/>
  <c r="S25"/>
  <c r="H26"/>
  <c r="I26"/>
  <c r="J26"/>
  <c r="K26"/>
  <c r="L26"/>
  <c r="M26"/>
  <c r="N26"/>
  <c r="O26"/>
  <c r="P26"/>
  <c r="Q26"/>
  <c r="R26"/>
  <c r="S26"/>
  <c r="H27"/>
  <c r="I27"/>
  <c r="J27"/>
  <c r="K27"/>
  <c r="L27"/>
  <c r="M27"/>
  <c r="N27"/>
  <c r="O27"/>
  <c r="P27"/>
  <c r="Q27"/>
  <c r="R27"/>
  <c r="S27"/>
  <c r="H28"/>
  <c r="I28"/>
  <c r="J28"/>
  <c r="K28"/>
  <c r="L28"/>
  <c r="M28"/>
  <c r="N28"/>
  <c r="O28"/>
  <c r="P28"/>
  <c r="Q28"/>
  <c r="R28"/>
  <c r="S28"/>
  <c r="H29"/>
  <c r="I29"/>
  <c r="J29"/>
  <c r="K29"/>
  <c r="L29"/>
  <c r="M29"/>
  <c r="N29"/>
  <c r="O29"/>
  <c r="P29"/>
  <c r="Q29"/>
  <c r="R29"/>
  <c r="S29"/>
  <c r="H30"/>
  <c r="I30"/>
  <c r="J30"/>
  <c r="K30"/>
  <c r="L30"/>
  <c r="M30"/>
  <c r="N30"/>
  <c r="O30"/>
  <c r="P30"/>
  <c r="Q30"/>
  <c r="R30"/>
  <c r="S30"/>
  <c r="H31"/>
  <c r="I31"/>
  <c r="J31"/>
  <c r="K31"/>
  <c r="L31"/>
  <c r="M31"/>
  <c r="N31"/>
  <c r="O31"/>
  <c r="P31"/>
  <c r="Q31"/>
  <c r="R31"/>
  <c r="S31"/>
  <c r="H32"/>
  <c r="I32"/>
  <c r="J32"/>
  <c r="K32"/>
  <c r="L32"/>
  <c r="M32"/>
  <c r="N32"/>
  <c r="O32"/>
  <c r="P32"/>
  <c r="Q32"/>
  <c r="R32"/>
  <c r="S32"/>
  <c r="H33"/>
  <c r="I33"/>
  <c r="J33"/>
  <c r="K33"/>
  <c r="L33"/>
  <c r="M33"/>
  <c r="N33"/>
  <c r="O33"/>
  <c r="P33"/>
  <c r="Q33"/>
  <c r="R33"/>
  <c r="S33"/>
  <c r="H34"/>
  <c r="I34"/>
  <c r="J34"/>
  <c r="K34"/>
  <c r="L34"/>
  <c r="M34"/>
  <c r="N34"/>
  <c r="O34"/>
  <c r="P34"/>
  <c r="Q34"/>
  <c r="R34"/>
  <c r="S34"/>
  <c r="H35"/>
  <c r="I35"/>
  <c r="J35"/>
  <c r="K35"/>
  <c r="L35"/>
  <c r="M35"/>
  <c r="N35"/>
  <c r="O35"/>
  <c r="P35"/>
  <c r="Q35"/>
  <c r="R35"/>
  <c r="S35"/>
  <c r="H36"/>
  <c r="I36"/>
  <c r="J36"/>
  <c r="K36"/>
  <c r="L36"/>
  <c r="M36"/>
  <c r="N36"/>
  <c r="O36"/>
  <c r="P36"/>
  <c r="Q36"/>
  <c r="R36"/>
  <c r="S36"/>
  <c r="H37"/>
  <c r="I37"/>
  <c r="J37"/>
  <c r="K37"/>
  <c r="L37"/>
  <c r="M37"/>
  <c r="N37"/>
  <c r="O37"/>
  <c r="P37"/>
  <c r="Q37"/>
  <c r="R37"/>
  <c r="S37"/>
  <c r="H38"/>
  <c r="I38"/>
  <c r="J38"/>
  <c r="K38"/>
  <c r="L38"/>
  <c r="M38"/>
  <c r="N38"/>
  <c r="O38"/>
  <c r="P38"/>
  <c r="Q38"/>
  <c r="R38"/>
  <c r="S38"/>
  <c r="H39"/>
  <c r="I39"/>
  <c r="J39"/>
  <c r="K39"/>
  <c r="L39"/>
  <c r="M39"/>
  <c r="N39"/>
  <c r="O39"/>
  <c r="P39"/>
  <c r="Q39"/>
  <c r="R39"/>
  <c r="S39"/>
  <c r="H41"/>
  <c r="I41"/>
  <c r="J41"/>
  <c r="K41"/>
  <c r="L41"/>
  <c r="M41"/>
  <c r="N41"/>
  <c r="O41"/>
  <c r="P41"/>
  <c r="Q41"/>
  <c r="R41"/>
  <c r="S41"/>
  <c r="H42"/>
  <c r="I42"/>
  <c r="J42"/>
  <c r="K42"/>
  <c r="L42"/>
  <c r="M42"/>
  <c r="N42"/>
  <c r="O42"/>
  <c r="P42"/>
  <c r="Q42"/>
  <c r="R42"/>
  <c r="S42"/>
  <c r="H43"/>
  <c r="I43"/>
  <c r="J43"/>
  <c r="K43"/>
  <c r="L43"/>
  <c r="M43"/>
  <c r="N43"/>
  <c r="O43"/>
  <c r="P43"/>
  <c r="Q43"/>
  <c r="R43"/>
  <c r="S43"/>
  <c r="H44"/>
  <c r="I44"/>
  <c r="J44"/>
  <c r="K44"/>
  <c r="L44"/>
  <c r="M44"/>
  <c r="N44"/>
  <c r="O44"/>
  <c r="P44"/>
  <c r="Q44"/>
  <c r="R44"/>
  <c r="S44"/>
  <c r="H45"/>
  <c r="I45"/>
  <c r="J45"/>
  <c r="K45"/>
  <c r="L45"/>
  <c r="M45"/>
  <c r="N45"/>
  <c r="O45"/>
  <c r="P45"/>
  <c r="Q45"/>
  <c r="R45"/>
  <c r="S45"/>
  <c r="H46"/>
  <c r="I46"/>
  <c r="J46"/>
  <c r="K46"/>
  <c r="L46"/>
  <c r="M46"/>
  <c r="N46"/>
  <c r="O46"/>
  <c r="P46"/>
  <c r="Q46"/>
  <c r="R46"/>
  <c r="S46"/>
  <c r="H47"/>
  <c r="I47"/>
  <c r="J47"/>
  <c r="K47"/>
  <c r="L47"/>
  <c r="M47"/>
  <c r="N47"/>
  <c r="O47"/>
  <c r="P47"/>
  <c r="Q47"/>
  <c r="R47"/>
  <c r="S47"/>
  <c r="H48"/>
  <c r="I48"/>
  <c r="J48"/>
  <c r="K48"/>
  <c r="L48"/>
  <c r="M48"/>
  <c r="N48"/>
  <c r="O48"/>
  <c r="P48"/>
  <c r="Q48"/>
  <c r="R48"/>
  <c r="S48"/>
  <c r="H49"/>
  <c r="I49"/>
  <c r="J49"/>
  <c r="K49"/>
  <c r="L49"/>
  <c r="M49"/>
  <c r="N49"/>
  <c r="O49"/>
  <c r="P49"/>
  <c r="Q49"/>
  <c r="R49"/>
  <c r="S49"/>
  <c r="H50"/>
  <c r="I50"/>
  <c r="J50"/>
  <c r="K50"/>
  <c r="L50"/>
  <c r="M50"/>
  <c r="N50"/>
  <c r="O50"/>
  <c r="P50"/>
  <c r="Q50"/>
  <c r="R50"/>
  <c r="S50"/>
  <c r="H51"/>
  <c r="I51"/>
  <c r="J51"/>
  <c r="K51"/>
  <c r="L51"/>
  <c r="M51"/>
  <c r="N51"/>
  <c r="O51"/>
  <c r="P51"/>
  <c r="Q51"/>
  <c r="R51"/>
  <c r="S51"/>
  <c r="H55"/>
  <c r="I55"/>
  <c r="J55"/>
  <c r="K55"/>
  <c r="L55"/>
  <c r="M55"/>
  <c r="N55"/>
  <c r="O55"/>
  <c r="P55"/>
  <c r="Q55"/>
  <c r="R55"/>
  <c r="S55"/>
  <c r="H56"/>
  <c r="I56"/>
  <c r="J56"/>
  <c r="K56"/>
  <c r="L56"/>
  <c r="M56"/>
  <c r="N56"/>
  <c r="O56"/>
  <c r="P56"/>
  <c r="Q56"/>
  <c r="R56"/>
  <c r="S56"/>
  <c r="H57"/>
  <c r="I57"/>
  <c r="J57"/>
  <c r="K57"/>
  <c r="L57"/>
  <c r="M57"/>
  <c r="N57"/>
  <c r="O57"/>
  <c r="P57"/>
  <c r="Q57"/>
  <c r="R57"/>
  <c r="S57"/>
  <c r="H58"/>
  <c r="I58"/>
  <c r="J58"/>
  <c r="K58"/>
  <c r="L58"/>
  <c r="M58"/>
  <c r="N58"/>
  <c r="O58"/>
  <c r="P58"/>
  <c r="Q58"/>
  <c r="R58"/>
  <c r="S58"/>
  <c r="H59"/>
  <c r="I59"/>
  <c r="J59"/>
  <c r="K59"/>
  <c r="L59"/>
  <c r="M59"/>
  <c r="N59"/>
  <c r="O59"/>
  <c r="P59"/>
  <c r="Q59"/>
  <c r="R59"/>
  <c r="S59"/>
  <c r="H60"/>
  <c r="I60"/>
  <c r="J60"/>
  <c r="K60"/>
  <c r="L60"/>
  <c r="M60"/>
  <c r="N60"/>
  <c r="O60"/>
  <c r="P60"/>
  <c r="Q60"/>
  <c r="R60"/>
  <c r="S60"/>
  <c r="H61"/>
  <c r="I61"/>
  <c r="J61"/>
  <c r="K61"/>
  <c r="L61"/>
  <c r="M61"/>
  <c r="N61"/>
  <c r="O61"/>
  <c r="P61"/>
  <c r="Q61"/>
  <c r="R61"/>
  <c r="S61"/>
  <c r="H62"/>
  <c r="I62"/>
  <c r="J62"/>
  <c r="K62"/>
  <c r="L62"/>
  <c r="M62"/>
  <c r="N62"/>
  <c r="O62"/>
  <c r="P62"/>
  <c r="Q62"/>
  <c r="R62"/>
  <c r="S62"/>
  <c r="H63"/>
  <c r="I63"/>
  <c r="J63"/>
  <c r="K63"/>
  <c r="L63"/>
  <c r="M63"/>
  <c r="N63"/>
  <c r="O63"/>
  <c r="P63"/>
  <c r="Q63"/>
  <c r="R63"/>
  <c r="S63"/>
  <c r="H64"/>
  <c r="I64"/>
  <c r="J64"/>
  <c r="K64"/>
  <c r="L64"/>
  <c r="M64"/>
  <c r="N64"/>
  <c r="O64"/>
  <c r="P64"/>
  <c r="Q64"/>
  <c r="R64"/>
  <c r="S64"/>
  <c r="H65"/>
  <c r="I65"/>
  <c r="J65"/>
  <c r="K65"/>
  <c r="L65"/>
  <c r="M65"/>
  <c r="N65"/>
  <c r="O65"/>
  <c r="P65"/>
  <c r="Q65"/>
  <c r="R65"/>
  <c r="S65"/>
  <c r="H66"/>
  <c r="I66"/>
  <c r="J66"/>
  <c r="K66"/>
  <c r="L66"/>
  <c r="M66"/>
  <c r="N66"/>
  <c r="O66"/>
  <c r="P66"/>
  <c r="Q66"/>
  <c r="R66"/>
  <c r="S66"/>
  <c r="H67"/>
  <c r="I67"/>
  <c r="J67"/>
  <c r="K67"/>
  <c r="L67"/>
  <c r="M67"/>
  <c r="N67"/>
  <c r="O67"/>
  <c r="P67"/>
  <c r="Q67"/>
  <c r="R67"/>
  <c r="S67"/>
  <c r="H68"/>
  <c r="I68"/>
  <c r="J68"/>
  <c r="K68"/>
  <c r="L68"/>
  <c r="M68"/>
  <c r="N68"/>
  <c r="O68"/>
  <c r="P68"/>
  <c r="Q68"/>
  <c r="R68"/>
  <c r="S68"/>
  <c r="H69"/>
  <c r="I69"/>
  <c r="J69"/>
  <c r="K69"/>
  <c r="L69"/>
  <c r="M69"/>
  <c r="N69"/>
  <c r="O69"/>
  <c r="P69"/>
  <c r="Q69"/>
  <c r="R69"/>
  <c r="S69"/>
  <c r="H70"/>
  <c r="I70"/>
  <c r="J70"/>
  <c r="K70"/>
  <c r="L70"/>
  <c r="M70"/>
  <c r="N70"/>
  <c r="O70"/>
  <c r="P70"/>
  <c r="Q70"/>
  <c r="R70"/>
  <c r="S70"/>
  <c r="H71"/>
  <c r="I71"/>
  <c r="J71"/>
  <c r="K71"/>
  <c r="L71"/>
  <c r="M71"/>
  <c r="N71"/>
  <c r="O71"/>
  <c r="P71"/>
  <c r="Q71"/>
  <c r="R71"/>
  <c r="S71"/>
  <c r="H72"/>
  <c r="I72"/>
  <c r="J72"/>
  <c r="K72"/>
  <c r="L72"/>
  <c r="M72"/>
  <c r="N72"/>
  <c r="O72"/>
  <c r="P72"/>
  <c r="Q72"/>
  <c r="R72"/>
  <c r="S72"/>
  <c r="H73"/>
  <c r="I73"/>
  <c r="J73"/>
  <c r="K73"/>
  <c r="L73"/>
  <c r="M73"/>
  <c r="N73"/>
  <c r="O73"/>
  <c r="P73"/>
  <c r="Q73"/>
  <c r="R73"/>
  <c r="S73"/>
  <c r="H74"/>
  <c r="I74"/>
  <c r="J74"/>
  <c r="K74"/>
  <c r="L74"/>
  <c r="M74"/>
  <c r="N74"/>
  <c r="O74"/>
  <c r="P74"/>
  <c r="Q74"/>
  <c r="R74"/>
  <c r="S74"/>
  <c r="H75"/>
  <c r="I75"/>
  <c r="J75"/>
  <c r="K75"/>
  <c r="L75"/>
  <c r="M75"/>
  <c r="N75"/>
  <c r="O75"/>
  <c r="P75"/>
  <c r="Q75"/>
  <c r="R75"/>
  <c r="S75"/>
  <c r="H76"/>
  <c r="I76"/>
  <c r="J76"/>
  <c r="K76"/>
  <c r="L76"/>
  <c r="M76"/>
  <c r="N76"/>
  <c r="O76"/>
  <c r="P76"/>
  <c r="Q76"/>
  <c r="R76"/>
  <c r="S76"/>
  <c r="H77"/>
  <c r="I77"/>
  <c r="J77"/>
  <c r="K77"/>
  <c r="L77"/>
  <c r="M77"/>
  <c r="N77"/>
  <c r="O77"/>
  <c r="P77"/>
  <c r="Q77"/>
  <c r="R77"/>
  <c r="S77"/>
  <c r="H78"/>
  <c r="I78"/>
  <c r="J78"/>
  <c r="K78"/>
  <c r="L78"/>
  <c r="M78"/>
  <c r="N78"/>
  <c r="O78"/>
  <c r="P78"/>
  <c r="Q78"/>
  <c r="R78"/>
  <c r="S78"/>
  <c r="H79"/>
  <c r="I79"/>
  <c r="J79"/>
  <c r="K79"/>
  <c r="L79"/>
  <c r="M79"/>
  <c r="N79"/>
  <c r="O79"/>
  <c r="P79"/>
  <c r="Q79"/>
  <c r="R79"/>
  <c r="S79"/>
  <c r="H80"/>
  <c r="I80"/>
  <c r="J80"/>
  <c r="K80"/>
  <c r="L80"/>
  <c r="M80"/>
  <c r="N80"/>
  <c r="O80"/>
  <c r="P80"/>
  <c r="Q80"/>
  <c r="R80"/>
  <c r="S80"/>
  <c r="H81"/>
  <c r="I81"/>
  <c r="J81"/>
  <c r="K81"/>
  <c r="L81"/>
  <c r="M81"/>
  <c r="N81"/>
  <c r="O81"/>
  <c r="P81"/>
  <c r="Q81"/>
  <c r="R81"/>
  <c r="S81"/>
  <c r="H82"/>
  <c r="I82"/>
  <c r="J82"/>
  <c r="K82"/>
  <c r="L82"/>
  <c r="M82"/>
  <c r="N82"/>
  <c r="O82"/>
  <c r="P82"/>
  <c r="Q82"/>
  <c r="R82"/>
  <c r="S82"/>
  <c r="H83"/>
  <c r="I83"/>
  <c r="J83"/>
  <c r="K83"/>
  <c r="L83"/>
  <c r="M83"/>
  <c r="N83"/>
  <c r="O83"/>
  <c r="P83"/>
  <c r="Q83"/>
  <c r="R83"/>
  <c r="S83"/>
  <c r="H84"/>
  <c r="I84"/>
  <c r="J84"/>
  <c r="K84"/>
  <c r="L84"/>
  <c r="M84"/>
  <c r="N84"/>
  <c r="O84"/>
  <c r="P84"/>
  <c r="Q84"/>
  <c r="R84"/>
  <c r="S84"/>
  <c r="H85"/>
  <c r="I85"/>
  <c r="J85"/>
  <c r="K85"/>
  <c r="L85"/>
  <c r="M85"/>
  <c r="N85"/>
  <c r="O85"/>
  <c r="P85"/>
  <c r="Q85"/>
  <c r="R85"/>
  <c r="S85"/>
  <c r="H86"/>
  <c r="I86"/>
  <c r="J86"/>
  <c r="K86"/>
  <c r="L86"/>
  <c r="M86"/>
  <c r="N86"/>
  <c r="O86"/>
  <c r="P86"/>
  <c r="Q86"/>
  <c r="R86"/>
  <c r="S86"/>
  <c r="H90"/>
  <c r="I90"/>
  <c r="J90"/>
  <c r="K90"/>
  <c r="L90"/>
  <c r="M90"/>
  <c r="N90"/>
  <c r="O90"/>
  <c r="P90"/>
  <c r="Q90"/>
  <c r="R90"/>
  <c r="S90"/>
  <c r="H91"/>
  <c r="I91"/>
  <c r="J91"/>
  <c r="K91"/>
  <c r="L91"/>
  <c r="M91"/>
  <c r="N91"/>
  <c r="O91"/>
  <c r="P91"/>
  <c r="Q91"/>
  <c r="R91"/>
  <c r="S91"/>
  <c r="H92"/>
  <c r="I92"/>
  <c r="J92"/>
  <c r="K92"/>
  <c r="L92"/>
  <c r="M92"/>
  <c r="N92"/>
  <c r="O92"/>
  <c r="P92"/>
  <c r="Q92"/>
  <c r="R92"/>
  <c r="S92"/>
  <c r="H93"/>
  <c r="I93"/>
  <c r="J93"/>
  <c r="K93"/>
  <c r="L93"/>
  <c r="M93"/>
  <c r="N93"/>
  <c r="O93"/>
  <c r="P93"/>
  <c r="Q93"/>
  <c r="R93"/>
  <c r="S93"/>
  <c r="H94"/>
  <c r="I94"/>
  <c r="J94"/>
  <c r="K94"/>
  <c r="L94"/>
  <c r="M94"/>
  <c r="N94"/>
  <c r="O94"/>
  <c r="P94"/>
  <c r="Q94"/>
  <c r="R94"/>
  <c r="S94"/>
  <c r="H97"/>
  <c r="I97"/>
  <c r="J97"/>
  <c r="K97"/>
  <c r="L97"/>
  <c r="M97"/>
  <c r="N97"/>
  <c r="O97"/>
  <c r="P97"/>
  <c r="Q97"/>
  <c r="R97"/>
  <c r="S97"/>
  <c r="H98"/>
  <c r="I98"/>
  <c r="J98"/>
  <c r="K98"/>
  <c r="L98"/>
  <c r="M98"/>
  <c r="N98"/>
  <c r="O98"/>
  <c r="P98"/>
  <c r="Q98"/>
  <c r="R98"/>
  <c r="S98"/>
  <c r="H99"/>
  <c r="I99"/>
  <c r="J99"/>
  <c r="K99"/>
  <c r="L99"/>
  <c r="M99"/>
  <c r="N99"/>
  <c r="O99"/>
  <c r="P99"/>
  <c r="Q99"/>
  <c r="R99"/>
  <c r="S99"/>
  <c r="H100"/>
  <c r="I100"/>
  <c r="J100"/>
  <c r="K100"/>
  <c r="L100"/>
  <c r="M100"/>
  <c r="N100"/>
  <c r="O100"/>
  <c r="P100"/>
  <c r="Q100"/>
  <c r="R100"/>
  <c r="S100"/>
  <c r="H101"/>
  <c r="I101"/>
  <c r="J101"/>
  <c r="K101"/>
  <c r="L101"/>
  <c r="M101"/>
  <c r="N101"/>
  <c r="O101"/>
  <c r="P101"/>
  <c r="Q101"/>
  <c r="R101"/>
  <c r="S101"/>
  <c r="H102"/>
  <c r="I102"/>
  <c r="J102"/>
  <c r="K102"/>
  <c r="L102"/>
  <c r="M102"/>
  <c r="N102"/>
  <c r="O102"/>
  <c r="P102"/>
  <c r="Q102"/>
  <c r="R102"/>
  <c r="S102"/>
  <c r="H103"/>
  <c r="I103"/>
  <c r="J103"/>
  <c r="K103"/>
  <c r="L103"/>
  <c r="M103"/>
  <c r="N103"/>
  <c r="O103"/>
  <c r="P103"/>
  <c r="Q103"/>
  <c r="R103"/>
  <c r="S103"/>
  <c r="O104"/>
  <c r="H106"/>
  <c r="I106"/>
  <c r="J106"/>
  <c r="K106"/>
  <c r="L106"/>
  <c r="M106"/>
  <c r="N106"/>
  <c r="O106"/>
  <c r="P106"/>
  <c r="Q106"/>
  <c r="R106"/>
  <c r="S106"/>
  <c r="H110"/>
  <c r="I110"/>
  <c r="J110"/>
  <c r="K110"/>
  <c r="L110"/>
  <c r="M110"/>
  <c r="N110"/>
  <c r="O110"/>
  <c r="P110"/>
  <c r="Q110"/>
  <c r="R110"/>
  <c r="S110"/>
  <c r="H111"/>
  <c r="I111"/>
  <c r="J111"/>
  <c r="K111"/>
  <c r="L111"/>
  <c r="M111"/>
  <c r="N111"/>
  <c r="O111"/>
  <c r="P111"/>
  <c r="Q111"/>
  <c r="R111"/>
  <c r="S111"/>
  <c r="H112"/>
  <c r="I112"/>
  <c r="J112"/>
  <c r="K112"/>
  <c r="L112"/>
  <c r="M112"/>
  <c r="N112"/>
  <c r="O112"/>
  <c r="P112"/>
  <c r="Q112"/>
  <c r="R112"/>
  <c r="S112"/>
  <c r="H113"/>
  <c r="I113"/>
  <c r="J113"/>
  <c r="K113"/>
  <c r="L113"/>
  <c r="M113"/>
  <c r="N113"/>
  <c r="O113"/>
  <c r="P113"/>
  <c r="Q113"/>
  <c r="R113"/>
  <c r="S113"/>
  <c r="H114"/>
  <c r="I114"/>
  <c r="J114"/>
  <c r="K114"/>
  <c r="L114"/>
  <c r="M114"/>
  <c r="N114"/>
  <c r="O114"/>
  <c r="P114"/>
  <c r="Q114"/>
  <c r="R114"/>
  <c r="S114"/>
  <c r="H115"/>
  <c r="I115"/>
  <c r="J115"/>
  <c r="K115"/>
  <c r="L115"/>
  <c r="M115"/>
  <c r="N115"/>
  <c r="O115"/>
  <c r="P115"/>
  <c r="Q115"/>
  <c r="R115"/>
  <c r="S115"/>
  <c r="H116"/>
  <c r="I116"/>
  <c r="J116"/>
  <c r="K116"/>
  <c r="L116"/>
  <c r="M116"/>
  <c r="N116"/>
  <c r="O116"/>
  <c r="P116"/>
  <c r="Q116"/>
  <c r="R116"/>
  <c r="S116"/>
  <c r="H117"/>
  <c r="I117"/>
  <c r="J117"/>
  <c r="K117"/>
  <c r="L117"/>
  <c r="M117"/>
  <c r="N117"/>
  <c r="O117"/>
  <c r="P117"/>
  <c r="Q117"/>
  <c r="R117"/>
  <c r="S117"/>
  <c r="H118"/>
  <c r="I118"/>
  <c r="J118"/>
  <c r="K118"/>
  <c r="L118"/>
  <c r="M118"/>
  <c r="N118"/>
  <c r="O118"/>
  <c r="P118"/>
  <c r="Q118"/>
  <c r="R118"/>
  <c r="S118"/>
  <c r="H119"/>
  <c r="I119"/>
  <c r="J119"/>
  <c r="K119"/>
  <c r="L119"/>
  <c r="M119"/>
  <c r="N119"/>
  <c r="O119"/>
  <c r="P119"/>
  <c r="Q119"/>
  <c r="R119"/>
  <c r="S119"/>
  <c r="H120"/>
  <c r="I120"/>
  <c r="J120"/>
  <c r="K120"/>
  <c r="L120"/>
  <c r="M120"/>
  <c r="N120"/>
  <c r="O120"/>
  <c r="P120"/>
  <c r="Q120"/>
  <c r="R120"/>
  <c r="S120"/>
  <c r="H121"/>
  <c r="I121"/>
  <c r="J121"/>
  <c r="K121"/>
  <c r="L121"/>
  <c r="M121"/>
  <c r="N121"/>
  <c r="O121"/>
  <c r="P121"/>
  <c r="Q121"/>
  <c r="R121"/>
  <c r="S121"/>
  <c r="H122"/>
  <c r="I122"/>
  <c r="J122"/>
  <c r="K122"/>
  <c r="L122"/>
  <c r="M122"/>
  <c r="N122"/>
  <c r="O122"/>
  <c r="P122"/>
  <c r="Q122"/>
  <c r="R122"/>
  <c r="S122"/>
  <c r="H123"/>
  <c r="I123"/>
  <c r="J123"/>
  <c r="K123"/>
  <c r="L123"/>
  <c r="M123"/>
  <c r="N123"/>
  <c r="O123"/>
  <c r="P123"/>
  <c r="Q123"/>
  <c r="R123"/>
  <c r="S123"/>
  <c r="H124"/>
  <c r="I124"/>
  <c r="J124"/>
  <c r="K124"/>
  <c r="L124"/>
  <c r="M124"/>
  <c r="N124"/>
  <c r="O124"/>
  <c r="P124"/>
  <c r="Q124"/>
  <c r="R124"/>
  <c r="S124"/>
  <c r="H125"/>
  <c r="I125"/>
  <c r="J125"/>
  <c r="K125"/>
  <c r="L125"/>
  <c r="M125"/>
  <c r="N125"/>
  <c r="O125"/>
  <c r="P125"/>
  <c r="Q125"/>
  <c r="R125"/>
  <c r="S125"/>
  <c r="H129"/>
  <c r="I129"/>
  <c r="J129"/>
  <c r="K129"/>
  <c r="L129"/>
  <c r="M129"/>
  <c r="N129"/>
  <c r="O129"/>
  <c r="P129"/>
  <c r="Q129"/>
  <c r="R129"/>
  <c r="S129"/>
  <c r="H130"/>
  <c r="I130"/>
  <c r="J130"/>
  <c r="K130"/>
  <c r="L130"/>
  <c r="M130"/>
  <c r="N130"/>
  <c r="O130"/>
  <c r="P130"/>
  <c r="Q130"/>
  <c r="R130"/>
  <c r="S130"/>
  <c r="H131"/>
  <c r="I131"/>
  <c r="J131"/>
  <c r="K131"/>
  <c r="L131"/>
  <c r="M131"/>
  <c r="N131"/>
  <c r="O131"/>
  <c r="P131"/>
  <c r="Q131"/>
  <c r="R131"/>
  <c r="S131"/>
  <c r="H132"/>
  <c r="I132"/>
  <c r="J132"/>
  <c r="H135"/>
  <c r="I135"/>
  <c r="J135"/>
  <c r="K135"/>
  <c r="L135"/>
  <c r="M135"/>
  <c r="N135"/>
  <c r="O135"/>
  <c r="P135"/>
  <c r="Q135"/>
  <c r="R135"/>
  <c r="S135"/>
  <c r="H136"/>
  <c r="I136"/>
  <c r="J136"/>
  <c r="K136"/>
  <c r="L136"/>
  <c r="M136"/>
  <c r="N136"/>
  <c r="O136"/>
  <c r="P136"/>
  <c r="Q136"/>
  <c r="R136"/>
  <c r="S136"/>
  <c r="H137"/>
  <c r="I137"/>
  <c r="J137"/>
  <c r="K137"/>
  <c r="L137"/>
  <c r="M137"/>
  <c r="N137"/>
  <c r="T137"/>
  <c r="O137"/>
  <c r="P137"/>
  <c r="Q137"/>
  <c r="R137"/>
  <c r="S137"/>
  <c r="H140"/>
  <c r="I140"/>
  <c r="J140"/>
  <c r="K140"/>
  <c r="L140"/>
  <c r="M140"/>
  <c r="N140"/>
  <c r="O140"/>
  <c r="P140"/>
  <c r="Q140"/>
  <c r="R140"/>
  <c r="S140"/>
  <c r="H141"/>
  <c r="I141"/>
  <c r="J141"/>
  <c r="K141"/>
  <c r="L141"/>
  <c r="M141"/>
  <c r="N141"/>
  <c r="T141"/>
  <c r="O141"/>
  <c r="P141"/>
  <c r="Q141"/>
  <c r="R141"/>
  <c r="S141"/>
  <c r="H142"/>
  <c r="I142"/>
  <c r="J142"/>
  <c r="K142"/>
  <c r="L142"/>
  <c r="M142"/>
  <c r="N142"/>
  <c r="O142"/>
  <c r="P142"/>
  <c r="Q142"/>
  <c r="R142"/>
  <c r="S142"/>
  <c r="H143"/>
  <c r="I143"/>
  <c r="J143"/>
  <c r="K143"/>
  <c r="L143"/>
  <c r="M143"/>
  <c r="N143"/>
  <c r="T143"/>
  <c r="O143"/>
  <c r="P143"/>
  <c r="Q143"/>
  <c r="R143"/>
  <c r="S143"/>
  <c r="H147"/>
  <c r="I147"/>
  <c r="J147"/>
  <c r="K147"/>
  <c r="L147"/>
  <c r="M147"/>
  <c r="N147"/>
  <c r="O147"/>
  <c r="P147"/>
  <c r="Q147"/>
  <c r="R147"/>
  <c r="S147"/>
  <c r="H148"/>
  <c r="I148"/>
  <c r="J148"/>
  <c r="K148"/>
  <c r="L148"/>
  <c r="M148"/>
  <c r="N148"/>
  <c r="T148"/>
  <c r="O148"/>
  <c r="P148"/>
  <c r="Q148"/>
  <c r="R148"/>
  <c r="S148"/>
  <c r="H153"/>
  <c r="I153"/>
  <c r="J153"/>
  <c r="K153"/>
  <c r="L153"/>
  <c r="M153"/>
  <c r="N153"/>
  <c r="O153"/>
  <c r="P153"/>
  <c r="Q153"/>
  <c r="R153"/>
  <c r="S153"/>
  <c r="H154"/>
  <c r="I154"/>
  <c r="J154"/>
  <c r="K154"/>
  <c r="L154"/>
  <c r="M154"/>
  <c r="N154"/>
  <c r="O154"/>
  <c r="P154"/>
  <c r="Q154"/>
  <c r="R154"/>
  <c r="S154"/>
  <c r="H170"/>
  <c r="I170"/>
  <c r="J170"/>
  <c r="T170"/>
  <c r="K170"/>
  <c r="L170"/>
  <c r="M170"/>
  <c r="N170"/>
  <c r="O170"/>
  <c r="P170"/>
  <c r="Q170"/>
  <c r="R170"/>
  <c r="S170"/>
  <c r="I158"/>
  <c r="M158"/>
  <c r="N158"/>
  <c r="O158"/>
  <c r="P158"/>
  <c r="Q158"/>
  <c r="R158"/>
  <c r="K158"/>
  <c r="S158"/>
  <c r="H159"/>
  <c r="I159"/>
  <c r="J159"/>
  <c r="K159"/>
  <c r="L159"/>
  <c r="M159"/>
  <c r="T159"/>
  <c r="N159"/>
  <c r="O159"/>
  <c r="P159"/>
  <c r="Q159"/>
  <c r="R159"/>
  <c r="S159"/>
  <c r="H160"/>
  <c r="I160"/>
  <c r="T160"/>
  <c r="J160"/>
  <c r="K160"/>
  <c r="L160"/>
  <c r="M160"/>
  <c r="N160"/>
  <c r="O160"/>
  <c r="P160"/>
  <c r="Q160"/>
  <c r="R160"/>
  <c r="S160"/>
  <c r="H183"/>
  <c r="I183"/>
  <c r="J183"/>
  <c r="K183"/>
  <c r="L183"/>
  <c r="M183"/>
  <c r="N183"/>
  <c r="O183"/>
  <c r="P183"/>
  <c r="Q183"/>
  <c r="R183"/>
  <c r="S183"/>
  <c r="H184"/>
  <c r="I184"/>
  <c r="J184"/>
  <c r="K184"/>
  <c r="L184"/>
  <c r="M184"/>
  <c r="N184"/>
  <c r="O184"/>
  <c r="P184"/>
  <c r="Q184"/>
  <c r="R184"/>
  <c r="S184"/>
  <c r="H185"/>
  <c r="T185"/>
  <c r="I185"/>
  <c r="J185"/>
  <c r="K185"/>
  <c r="L185"/>
  <c r="M185"/>
  <c r="N185"/>
  <c r="O185"/>
  <c r="P185"/>
  <c r="Q185"/>
  <c r="R185"/>
  <c r="S185"/>
  <c r="H186"/>
  <c r="I186"/>
  <c r="J186"/>
  <c r="K186"/>
  <c r="L186"/>
  <c r="M186"/>
  <c r="N186"/>
  <c r="O186"/>
  <c r="P186"/>
  <c r="Q186"/>
  <c r="R186"/>
  <c r="S186"/>
  <c r="H158"/>
  <c r="J158"/>
  <c r="L158"/>
  <c r="S166"/>
  <c r="S168"/>
  <c r="S169"/>
  <c r="S171"/>
  <c r="J166"/>
  <c r="J168"/>
  <c r="J169"/>
  <c r="J171"/>
  <c r="I169"/>
  <c r="Q169"/>
  <c r="L169"/>
  <c r="O169"/>
  <c r="M169"/>
  <c r="K169"/>
  <c r="R169"/>
  <c r="N169"/>
  <c r="H169"/>
  <c r="P169"/>
  <c r="N168"/>
  <c r="T168"/>
  <c r="K168"/>
  <c r="I168"/>
  <c r="Q168"/>
  <c r="H168"/>
  <c r="P168"/>
  <c r="L168"/>
  <c r="O168"/>
  <c r="R168"/>
  <c r="M168"/>
  <c r="L171"/>
  <c r="H171"/>
  <c r="O171"/>
  <c r="R171"/>
  <c r="Q171"/>
  <c r="P171"/>
  <c r="M171"/>
  <c r="T171"/>
  <c r="N171"/>
  <c r="K171"/>
  <c r="I171"/>
  <c r="L166"/>
  <c r="K166"/>
  <c r="R166"/>
  <c r="I166"/>
  <c r="T166"/>
  <c r="Q166"/>
  <c r="H166"/>
  <c r="P166"/>
  <c r="O166"/>
  <c r="N166"/>
  <c r="M166"/>
  <c r="J105"/>
  <c r="T147"/>
  <c r="T130"/>
  <c r="T123"/>
  <c r="T97"/>
  <c r="T91"/>
  <c r="T84"/>
  <c r="T80"/>
  <c r="T76"/>
  <c r="T72"/>
  <c r="T68"/>
  <c r="Q105"/>
  <c r="T56"/>
  <c r="T49"/>
  <c r="T45"/>
  <c r="T41"/>
  <c r="T36"/>
  <c r="T32"/>
  <c r="T24"/>
  <c r="T17"/>
  <c r="T119"/>
  <c r="T111"/>
  <c r="T94"/>
  <c r="T93"/>
  <c r="T28"/>
  <c r="T129"/>
  <c r="T118"/>
  <c r="T114"/>
  <c r="T110"/>
  <c r="O105"/>
  <c r="T154"/>
  <c r="T64"/>
  <c r="T60"/>
  <c r="T125"/>
  <c r="T124"/>
  <c r="T120"/>
  <c r="T116"/>
  <c r="T112"/>
  <c r="T102"/>
  <c r="T98"/>
  <c r="T92"/>
  <c r="T85"/>
  <c r="T81"/>
  <c r="T77"/>
  <c r="T73"/>
  <c r="T69"/>
  <c r="T65"/>
  <c r="T61"/>
  <c r="T58"/>
  <c r="P105"/>
  <c r="T57"/>
  <c r="T50"/>
  <c r="T48"/>
  <c r="T47"/>
  <c r="T46"/>
  <c r="T42"/>
  <c r="T38"/>
  <c r="T37"/>
  <c r="T30"/>
  <c r="T29"/>
  <c r="T19"/>
  <c r="T18"/>
  <c r="T16"/>
  <c r="T21"/>
  <c r="T101"/>
  <c r="T169"/>
  <c r="T140"/>
  <c r="T115"/>
  <c r="M105"/>
  <c r="I105"/>
  <c r="T142"/>
  <c r="T136"/>
  <c r="T135"/>
  <c r="T122"/>
  <c r="T90"/>
  <c r="T83"/>
  <c r="R105"/>
  <c r="T75"/>
  <c r="T71"/>
  <c r="T67"/>
  <c r="T63"/>
  <c r="T59"/>
  <c r="N105"/>
  <c r="T55"/>
  <c r="T44"/>
  <c r="T39"/>
  <c r="T35"/>
  <c r="T31"/>
  <c r="T20"/>
  <c r="T121"/>
  <c r="T117"/>
  <c r="T113"/>
  <c r="T106"/>
  <c r="T100"/>
  <c r="T79"/>
  <c r="S105"/>
  <c r="K105"/>
  <c r="T105"/>
  <c r="T131"/>
  <c r="T103"/>
  <c r="T99"/>
  <c r="T86"/>
  <c r="T82"/>
  <c r="T78"/>
  <c r="T74"/>
  <c r="T70"/>
  <c r="T66"/>
  <c r="T62"/>
  <c r="T51"/>
  <c r="T43"/>
  <c r="T34"/>
  <c r="T33"/>
  <c r="P104"/>
  <c r="R104"/>
  <c r="S104"/>
  <c r="Q104"/>
  <c r="I104"/>
  <c r="N104"/>
  <c r="T158"/>
  <c r="T27"/>
  <c r="T26"/>
  <c r="T7"/>
  <c r="T12"/>
  <c r="T8"/>
  <c r="T10"/>
  <c r="T13"/>
  <c r="T11"/>
  <c r="T9"/>
  <c r="H104"/>
  <c r="L105"/>
  <c r="J104"/>
  <c r="T104"/>
  <c r="K104"/>
  <c r="T15"/>
  <c r="L104"/>
  <c r="H105"/>
  <c r="M104"/>
  <c r="T165"/>
  <c r="T167"/>
  <c r="T132"/>
  <c r="K132"/>
  <c r="L132"/>
  <c r="M132"/>
  <c r="N132"/>
  <c r="O132"/>
  <c r="P132"/>
  <c r="Q132"/>
  <c r="R132"/>
  <c r="S132"/>
  <c r="T153"/>
  <c r="T150"/>
  <c r="T184"/>
  <c r="T151"/>
  <c r="T152"/>
  <c r="V163"/>
  <c r="W163"/>
  <c r="F164"/>
  <c r="AE180"/>
  <c r="P164"/>
  <c r="P173"/>
  <c r="M164"/>
  <c r="M173"/>
  <c r="N164"/>
  <c r="N173"/>
  <c r="K164"/>
  <c r="K173"/>
  <c r="R164"/>
  <c r="R173"/>
  <c r="H164"/>
  <c r="S164"/>
  <c r="S173"/>
  <c r="J164"/>
  <c r="J173"/>
  <c r="O164"/>
  <c r="O173"/>
  <c r="I164"/>
  <c r="I173"/>
  <c r="Q164"/>
  <c r="Q173"/>
  <c r="L164"/>
  <c r="L173"/>
  <c r="P178"/>
  <c r="P175"/>
  <c r="P177"/>
  <c r="P174"/>
  <c r="P176"/>
  <c r="P179"/>
  <c r="N179"/>
  <c r="N174"/>
  <c r="N178"/>
  <c r="N175"/>
  <c r="N177"/>
  <c r="N176"/>
  <c r="O178"/>
  <c r="O175"/>
  <c r="O177"/>
  <c r="O176"/>
  <c r="O179"/>
  <c r="O174"/>
  <c r="M179"/>
  <c r="M175"/>
  <c r="M177"/>
  <c r="M176"/>
  <c r="M178"/>
  <c r="M174"/>
  <c r="R177"/>
  <c r="R178"/>
  <c r="R174"/>
  <c r="R175"/>
  <c r="R176"/>
  <c r="R179"/>
  <c r="Q179"/>
  <c r="Q175"/>
  <c r="Q174"/>
  <c r="Q176"/>
  <c r="Q178"/>
  <c r="Q177"/>
  <c r="K177"/>
  <c r="K175"/>
  <c r="K178"/>
  <c r="K176"/>
  <c r="K174"/>
  <c r="K179"/>
  <c r="H173"/>
  <c r="T164"/>
  <c r="I176"/>
  <c r="I175"/>
  <c r="I178"/>
  <c r="I179"/>
  <c r="I177"/>
  <c r="I174"/>
  <c r="L175"/>
  <c r="L179"/>
  <c r="L177"/>
  <c r="L174"/>
  <c r="L176"/>
  <c r="L178"/>
  <c r="S176"/>
  <c r="S178"/>
  <c r="S179"/>
  <c r="S174"/>
  <c r="S175"/>
  <c r="S177"/>
  <c r="J176"/>
  <c r="J174"/>
  <c r="J178"/>
  <c r="J175"/>
  <c r="J177"/>
  <c r="J179"/>
  <c r="I180"/>
  <c r="I182"/>
  <c r="J180"/>
  <c r="J187"/>
  <c r="K180"/>
  <c r="K182"/>
  <c r="Q180"/>
  <c r="Q187"/>
  <c r="R180"/>
  <c r="R187"/>
  <c r="P180"/>
  <c r="P182"/>
  <c r="L180"/>
  <c r="L187"/>
  <c r="S180"/>
  <c r="S187"/>
  <c r="O180"/>
  <c r="O187"/>
  <c r="M180"/>
  <c r="M187"/>
  <c r="N180"/>
  <c r="N182"/>
  <c r="H177"/>
  <c r="T177"/>
  <c r="H174"/>
  <c r="T174"/>
  <c r="H175"/>
  <c r="T175"/>
  <c r="H176"/>
  <c r="T176"/>
  <c r="H179"/>
  <c r="T179"/>
  <c r="H178"/>
  <c r="T178"/>
  <c r="T173"/>
  <c r="J182"/>
  <c r="I187"/>
  <c r="O182"/>
  <c r="S182"/>
  <c r="M182"/>
  <c r="K187"/>
  <c r="N187"/>
  <c r="R182"/>
  <c r="Q182"/>
  <c r="P187"/>
  <c r="L182"/>
  <c r="T180"/>
  <c r="T191"/>
  <c r="H180"/>
  <c r="H182"/>
  <c r="H187"/>
  <c r="T183" l="1"/>
  <c r="S189"/>
  <c r="S190" s="1"/>
  <c r="L189"/>
  <c r="L190" s="1"/>
  <c r="T182"/>
  <c r="N189"/>
  <c r="N190" s="1"/>
  <c r="J189"/>
  <c r="J190" s="1"/>
  <c r="T187"/>
  <c r="M189"/>
  <c r="M190" s="1"/>
  <c r="R189"/>
  <c r="R190" s="1"/>
  <c r="K189"/>
  <c r="K190" s="1"/>
  <c r="P189"/>
  <c r="P190" s="1"/>
  <c r="O189"/>
  <c r="O190" s="1"/>
  <c r="H189"/>
  <c r="H190" s="1"/>
  <c r="I189"/>
  <c r="I190" s="1"/>
  <c r="T186"/>
  <c r="Q189"/>
  <c r="Q190" s="1"/>
  <c r="T189" l="1"/>
  <c r="T190" s="1"/>
</calcChain>
</file>

<file path=xl/comments1.xml><?xml version="1.0" encoding="utf-8"?>
<comments xmlns="http://schemas.openxmlformats.org/spreadsheetml/2006/main">
  <authors>
    <author>A2</author>
    <author>Ricardo</author>
  </authors>
  <commentList>
    <comment ref="D97" authorId="0">
      <text>
        <r>
          <rPr>
            <b/>
            <sz val="8"/>
            <color indexed="81"/>
            <rFont val="Tahoma"/>
            <charset val="1"/>
          </rPr>
          <t>Valor que deverá ser gasto pela organização para compra dos vale transporte dos funcionários.
Lei 7619/87 e  Decreto 95247 de 17/11/87</t>
        </r>
      </text>
    </comment>
    <comment ref="D98" authorId="0">
      <text>
        <r>
          <rPr>
            <b/>
            <sz val="8"/>
            <color indexed="81"/>
            <rFont val="Tahoma"/>
            <charset val="1"/>
          </rPr>
          <t>Algumas convenções coletivas preveem o fornecimento do vale refeição</t>
        </r>
      </text>
    </comment>
    <comment ref="D99" authorId="0">
      <text>
        <r>
          <rPr>
            <b/>
            <sz val="8"/>
            <color indexed="81"/>
            <rFont val="Tahoma"/>
            <charset val="1"/>
          </rPr>
          <t>Algumas convenções coletivas obrigam ao fornecimento de Assistência Médica.</t>
        </r>
      </text>
    </comment>
    <comment ref="B102" authorId="1">
      <text>
        <r>
          <rPr>
            <b/>
            <sz val="8"/>
            <color indexed="81"/>
            <rFont val="Tahoma"/>
          </rPr>
          <t>ATENÇÃO!! Tem categoria que é obrigada por cláusula sindical a fornecer Cesta básica, independente da necessidade do trabalhador, inclusive a estagiários.</t>
        </r>
      </text>
    </comment>
    <comment ref="B104" authorId="1">
      <text>
        <r>
          <rPr>
            <b/>
            <sz val="8"/>
            <color indexed="81"/>
            <rFont val="Tahoma"/>
          </rPr>
          <t>82,31 % no caso de OSCIP 
82,31% no caso de Associações em geral
45,86%  no caso de Utilidade Pública Federal - (Entidades IMUNES)
45,86%  no caso de empresas inscirtas no SIMPLES</t>
        </r>
      </text>
    </comment>
    <comment ref="A158" authorId="0">
      <text>
        <r>
          <rPr>
            <b/>
            <sz val="8"/>
            <color indexed="81"/>
            <rFont val="Tahoma"/>
            <charset val="1"/>
          </rPr>
          <t xml:space="preserve">Nas relações trabalhistas, sempre existirão contingências que precisarão ser cobertas, pagas, indenizadas ou gastas.
Serviços advocatícios, entre outros.
Acrescente provável índice dissídio coletivo para reajuste de salários
Verifique possíveis gastos com substitutos temporários para Gestantes.
</t>
        </r>
      </text>
    </comment>
    <comment ref="E164" authorId="0">
      <text>
        <r>
          <rPr>
            <b/>
            <sz val="8"/>
            <color indexed="81"/>
            <rFont val="Tahoma"/>
            <charset val="1"/>
          </rPr>
          <t>Para projetos - custo médio com gasto nos serviços contábeis e fiscais para atendê-lo;
Poderá sofrer alteração para mais ou para menos em função dos seguintes itens:
a) atividade gerar mais mão de obra para obrigações públicas e registros.
b) complexidade do trabalho.
c) volume de informações "picadas" (muito material).
d) baixa colaboração do cliente no fornecimento de materiais.
OBS: em novembro há mensalidade extra para 13o.</t>
        </r>
      </text>
    </comment>
    <comment ref="G164" authorId="0">
      <text>
        <r>
          <rPr>
            <b/>
            <sz val="8"/>
            <color indexed="81"/>
            <rFont val="Tahoma"/>
            <charset val="1"/>
          </rPr>
          <t>A2:
veja que em novembro há o pagamento de honorários das obrigações de fim de ano (13o.)</t>
        </r>
      </text>
    </comment>
    <comment ref="D165" authorId="0">
      <text>
        <r>
          <rPr>
            <b/>
            <sz val="8"/>
            <color indexed="81"/>
            <rFont val="Tahoma"/>
            <charset val="1"/>
          </rPr>
          <t xml:space="preserve">valor aproximado que uma empresa de processamento de recursos humanos cobrará para executar a tarefa de processar as obrigações trabalhistas de cada mês, incluindo:
1) folha de pagamento e holerites
2) guias de impostos (INSS, FGTS, IR, PIS, Sindicato)
3) Informe de Rendimentos
4) DIRF, CAGED, RAIS.
5) Orientações de contratação.
Kit relativo aos serviços do mês e as obrigações acima descritas. Não estão inclusos neste pacote os processos de admissão de empregados, os de demissão, a homologação em DRT ou Sindicato. 
Para realização destas tarefas será cobrado separadamente.
</t>
        </r>
      </text>
    </comment>
    <comment ref="E165" authorId="0">
      <text>
        <r>
          <rPr>
            <b/>
            <sz val="8"/>
            <color indexed="81"/>
            <rFont val="Tahoma"/>
            <charset val="1"/>
          </rPr>
          <t>A2:
quantidade de empregados CLT acima mencionados</t>
        </r>
      </text>
    </comment>
    <comment ref="F165" authorId="0">
      <text>
        <r>
          <rPr>
            <b/>
            <sz val="9"/>
            <color indexed="81"/>
            <rFont val="Tahoma"/>
            <charset val="1"/>
          </rPr>
          <t>custo aproximado de gestão de pessoal per-capta</t>
        </r>
      </text>
    </comment>
    <comment ref="B166" authorId="0">
      <text>
        <r>
          <rPr>
            <b/>
            <sz val="8"/>
            <color indexed="81"/>
            <rFont val="Tahoma"/>
            <charset val="1"/>
          </rPr>
          <t xml:space="preserve">Terceirização de serviços financeiros e/ou administrativos, estimados em 2% do valor do projeto
</t>
        </r>
        <r>
          <rPr>
            <b/>
            <sz val="8"/>
            <color indexed="10"/>
            <rFont val="Tahoma"/>
            <family val="2"/>
          </rPr>
          <t>é opcional terceirizar esta atividade meio</t>
        </r>
      </text>
    </comment>
    <comment ref="B167" authorId="0">
      <text>
        <r>
          <rPr>
            <b/>
            <sz val="8"/>
            <color indexed="81"/>
            <rFont val="Tahoma"/>
            <charset val="1"/>
          </rPr>
          <t>é de extrema importância que a entidade preveja o gasto com a implantação e manutenção de um software de gestão financeira para organização das contas a pagar, receber, controle bancário, exportação de dados para contabilidade e para suas prestações de contas aos doadores de recursos.
O Compliance refere-se à transparência que deve existir na gestão de sua companhia. O quanto você tem de domínio e conhecimento a respeito de tudo o que ocorre dentro dela no exercício de seu projeto.
Preço sugerido R$ 110,00 por mês</t>
        </r>
      </text>
    </comment>
    <comment ref="B168" authorId="0">
      <text>
        <r>
          <rPr>
            <b/>
            <sz val="8"/>
            <color indexed="81"/>
            <rFont val="Tahoma"/>
            <charset val="1"/>
          </rPr>
          <t xml:space="preserve">Prestação de contas, estima-se gastos de 1% do valor do projeto. 
</t>
        </r>
        <r>
          <rPr>
            <b/>
            <sz val="8"/>
            <color indexed="10"/>
            <rFont val="Tahoma"/>
            <family val="2"/>
          </rPr>
          <t>é opcional terceirizar esta atividade meio</t>
        </r>
        <r>
          <rPr>
            <b/>
            <sz val="8"/>
            <color indexed="81"/>
            <rFont val="Tahoma"/>
            <charset val="1"/>
          </rPr>
          <t xml:space="preserve">
A prestação de contas de projetos costuma envolver muito material e horas de serviços com pessoal na montagem dos processos.</t>
        </r>
      </text>
    </comment>
    <comment ref="E169" authorId="0">
      <text>
        <r>
          <rPr>
            <b/>
            <sz val="8"/>
            <color indexed="81"/>
            <rFont val="Tahoma"/>
            <charset val="1"/>
          </rPr>
          <t>Alguns projetos exigem o acompanhamento de empresa de auditoria, bem como no caso das OSCIP é obrigatório a partir de R$ 600mil.</t>
        </r>
      </text>
    </comment>
    <comment ref="E170" authorId="0">
      <text>
        <r>
          <rPr>
            <b/>
            <sz val="8"/>
            <color indexed="81"/>
            <rFont val="Tahoma"/>
            <charset val="1"/>
          </rPr>
          <t>A assessoria jurídica pode ser recomendada em função das características do projeto.</t>
        </r>
      </text>
    </comment>
    <comment ref="B171" authorId="0">
      <text>
        <r>
          <rPr>
            <b/>
            <sz val="8"/>
            <color indexed="81"/>
            <rFont val="Tahoma"/>
            <charset val="1"/>
          </rPr>
          <t>Recomendado reservar recursos para manutenção da entidade com contratação ou investimento em pesssoal que promova novos projetos ou renovação destes.
Reserva recomendada de 2%</t>
        </r>
      </text>
    </comment>
    <comment ref="G174" authorId="1">
      <text>
        <r>
          <rPr>
            <b/>
            <sz val="8"/>
            <color indexed="81"/>
            <rFont val="Tahoma"/>
          </rPr>
          <t>1% a 5% conforme a Cidade
pode ser zero também</t>
        </r>
      </text>
    </comment>
    <comment ref="G175" authorId="1">
      <text>
        <r>
          <rPr>
            <b/>
            <sz val="8"/>
            <color indexed="81"/>
            <rFont val="Tahoma"/>
          </rPr>
          <t xml:space="preserve">7,6% para OSCIP e demais Associações*
0% para entidade que tenha CEBAS
</t>
        </r>
        <r>
          <rPr>
            <b/>
            <sz val="8"/>
            <color indexed="10"/>
            <rFont val="Tahoma"/>
            <family val="2"/>
          </rPr>
          <t xml:space="preserve">* Projeto público é isento de cofins
é recomendável conversar com o contador e seu advogado a respeito deste tributo.
</t>
        </r>
      </text>
    </comment>
    <comment ref="F182" authorId="0">
      <text>
        <r>
          <rPr>
            <b/>
            <sz val="8"/>
            <color indexed="81"/>
            <rFont val="Tahoma"/>
            <charset val="1"/>
          </rPr>
          <t>A2:
inserir o percentual de participação do patrocinador</t>
        </r>
      </text>
    </comment>
    <comment ref="G182" authorId="0">
      <text>
        <r>
          <rPr>
            <b/>
            <sz val="8"/>
            <color indexed="81"/>
            <rFont val="Tahoma"/>
            <charset val="1"/>
          </rPr>
          <t>A2:
inserir quantos meses ele vai pagar</t>
        </r>
      </text>
    </comment>
    <comment ref="F185" authorId="0">
      <text>
        <r>
          <rPr>
            <b/>
            <sz val="8"/>
            <color indexed="81"/>
            <rFont val="Tahoma"/>
            <charset val="1"/>
          </rPr>
          <t xml:space="preserve">A2:
coloque os valores que serão pagos quando o patrocinador der em dinheiro
</t>
        </r>
      </text>
    </comment>
    <comment ref="F187" authorId="0">
      <text>
        <r>
          <rPr>
            <b/>
            <sz val="8"/>
            <color indexed="81"/>
            <rFont val="Tahoma"/>
            <charset val="1"/>
          </rPr>
          <t>A2:
contrapartida em percentual do projeto</t>
        </r>
      </text>
    </comment>
  </commentList>
</comments>
</file>

<file path=xl/sharedStrings.xml><?xml version="1.0" encoding="utf-8"?>
<sst xmlns="http://schemas.openxmlformats.org/spreadsheetml/2006/main" count="149" uniqueCount="116">
  <si>
    <t>ITENS</t>
  </si>
  <si>
    <t>Despesas Administrativas</t>
  </si>
  <si>
    <t>Consumo de Água</t>
  </si>
  <si>
    <t>Energia Elétrica</t>
  </si>
  <si>
    <t>Despesas com Representação</t>
  </si>
  <si>
    <t>Despesas Operacionais (diretas)</t>
  </si>
  <si>
    <t>Despesas com Recursos Humanos</t>
  </si>
  <si>
    <t>Salários - pessoal direto</t>
  </si>
  <si>
    <t>Salários - pessoal administrativo</t>
  </si>
  <si>
    <t>Estagiários</t>
  </si>
  <si>
    <t>Encargos trabalhistas</t>
  </si>
  <si>
    <t>Obrigações trabalhistas complementares</t>
  </si>
  <si>
    <t>Vales transporte</t>
  </si>
  <si>
    <t>Vales refeição</t>
  </si>
  <si>
    <t>Assistência Médica</t>
  </si>
  <si>
    <t>Programa de Saúde Ocupacional</t>
  </si>
  <si>
    <t>Programa de Engenharia Trab.</t>
  </si>
  <si>
    <t>Cestas básicas</t>
  </si>
  <si>
    <t>Encargos - estagiários</t>
  </si>
  <si>
    <t>quant</t>
  </si>
  <si>
    <t>Estadias</t>
  </si>
  <si>
    <t>Transporte/traslados</t>
  </si>
  <si>
    <t>Refeições e lanches</t>
  </si>
  <si>
    <t>Brindes</t>
  </si>
  <si>
    <t>Captação de Recursos</t>
  </si>
  <si>
    <t>SUB TOTAL ANTES DOS IMPOSTOS</t>
  </si>
  <si>
    <t>IMPOSTO FEDERAL - COFINS</t>
  </si>
  <si>
    <t>IMPOSTO MUNICIPAL - ISS</t>
  </si>
  <si>
    <t>VALOR TOTAL DO PROJETO</t>
  </si>
  <si>
    <t>Proc.de dados e gestão de RH</t>
  </si>
  <si>
    <t>Papelaria e gráfica</t>
  </si>
  <si>
    <t>Investimento Permanente</t>
  </si>
  <si>
    <t>Despesas bancárias</t>
  </si>
  <si>
    <t>CMPF</t>
  </si>
  <si>
    <t>tarifas bancária</t>
  </si>
  <si>
    <t>tarifa de cobrança</t>
  </si>
  <si>
    <t>TOTAL</t>
  </si>
  <si>
    <t>Tarifas diversas (poder público)</t>
  </si>
  <si>
    <t>Taxa de licença municipal</t>
  </si>
  <si>
    <t>mês 01</t>
  </si>
  <si>
    <t>mês 02</t>
  </si>
  <si>
    <t>mês 03</t>
  </si>
  <si>
    <t>mês 04</t>
  </si>
  <si>
    <t>mês 05</t>
  </si>
  <si>
    <t>mês 06</t>
  </si>
  <si>
    <t>mês 07</t>
  </si>
  <si>
    <t>mês 08</t>
  </si>
  <si>
    <t>mês 09</t>
  </si>
  <si>
    <t>mês 10</t>
  </si>
  <si>
    <t>mês 11</t>
  </si>
  <si>
    <t>mês 12</t>
  </si>
  <si>
    <t>meses</t>
  </si>
  <si>
    <t>Autônomos e Profissionais Liberais</t>
  </si>
  <si>
    <t>Encargos Pessoal sem Vínculo</t>
  </si>
  <si>
    <t>Cargos</t>
  </si>
  <si>
    <t xml:space="preserve">custo </t>
  </si>
  <si>
    <t>Faixas e Cartazes</t>
  </si>
  <si>
    <t>Desp com veículos (comb.e outros))</t>
  </si>
  <si>
    <t>outro</t>
  </si>
  <si>
    <t>Contingências trabalhistas</t>
  </si>
  <si>
    <t>Contingências</t>
  </si>
  <si>
    <t>Prestação de contas</t>
  </si>
  <si>
    <t>Contrapartida do proponente</t>
  </si>
  <si>
    <t>Participação</t>
  </si>
  <si>
    <t>SALDO A DESCOBERTO DO PROJETO</t>
  </si>
  <si>
    <t>percentual a cobrir</t>
  </si>
  <si>
    <t>Saldo a descoberto - valor a captar ou contingenciar</t>
  </si>
  <si>
    <t>Uniformes</t>
  </si>
  <si>
    <t>Itens</t>
  </si>
  <si>
    <t>Publicidade - Divulgação</t>
  </si>
  <si>
    <t>Móveis</t>
  </si>
  <si>
    <r>
      <t xml:space="preserve">Participação do órgão / empresa V -  em </t>
    </r>
    <r>
      <rPr>
        <sz val="8"/>
        <color indexed="12"/>
        <rFont val="Verdana"/>
        <family val="2"/>
      </rPr>
      <t xml:space="preserve">R$ </t>
    </r>
  </si>
  <si>
    <r>
      <t xml:space="preserve">Participação do órgão / empresa I  - em </t>
    </r>
    <r>
      <rPr>
        <b/>
        <sz val="8"/>
        <color indexed="10"/>
        <rFont val="Verdana"/>
        <family val="2"/>
      </rPr>
      <t>%</t>
    </r>
  </si>
  <si>
    <r>
      <t xml:space="preserve">Participação do órgão / empresa II - em </t>
    </r>
    <r>
      <rPr>
        <b/>
        <sz val="8"/>
        <color indexed="10"/>
        <rFont val="Verdana"/>
        <family val="2"/>
      </rPr>
      <t>%</t>
    </r>
  </si>
  <si>
    <r>
      <t xml:space="preserve">Participação do órgão / empresa III - em </t>
    </r>
    <r>
      <rPr>
        <b/>
        <sz val="8"/>
        <color indexed="10"/>
        <rFont val="Verdana"/>
        <family val="2"/>
      </rPr>
      <t>%</t>
    </r>
  </si>
  <si>
    <r>
      <t xml:space="preserve">Participação do órgão / empresa IV -  em </t>
    </r>
    <r>
      <rPr>
        <sz val="8"/>
        <color indexed="12"/>
        <rFont val="Verdana"/>
        <family val="2"/>
      </rPr>
      <t xml:space="preserve">R$ </t>
    </r>
  </si>
  <si>
    <t>Microcomputadores e periféricos</t>
  </si>
  <si>
    <t>Serviços financeiros/adm</t>
  </si>
  <si>
    <t>Despesas com Gestão / Prestação de Contas (terceirizáveis)</t>
  </si>
  <si>
    <t>Serviços contábeis e fiscais (provisão)</t>
  </si>
  <si>
    <t>Auditoria</t>
  </si>
  <si>
    <t>Assessoria Jurídica</t>
  </si>
  <si>
    <t>Consultoria de Gestão</t>
  </si>
  <si>
    <t>Assessoria de imprensa</t>
  </si>
  <si>
    <t>Designer de materiais (peças e folders)_</t>
  </si>
  <si>
    <t>Seguro de vida</t>
  </si>
  <si>
    <t>Aparadores</t>
  </si>
  <si>
    <t>Redes de Tênis de Mesa</t>
  </si>
  <si>
    <t>Raquetes (clássica e classineta)</t>
  </si>
  <si>
    <t>Bolas de Tênis de Mesa</t>
  </si>
  <si>
    <t xml:space="preserve">Camisetas </t>
  </si>
  <si>
    <t>Medalhas (torneio)</t>
  </si>
  <si>
    <t>Coordenador Geral</t>
  </si>
  <si>
    <t>Coordenador Técnico</t>
  </si>
  <si>
    <t>Instrutor</t>
  </si>
  <si>
    <t>Assistente</t>
  </si>
  <si>
    <t>Auxiliar administrativo</t>
  </si>
  <si>
    <t>Provisão para seguros (roubo, incêndio, civis, vida)</t>
  </si>
  <si>
    <t>diversas linhas foram ocultadas e podem ser abertas para montar a composição do projeto.</t>
  </si>
  <si>
    <t>este é um mapa que tenta trazer os principais itens que compõe um projeto de terceiro setor. Lembre-se de que deverá ser previsto a maior parte dos eventos pois nem sempre é possível pedir complementação de recursos.</t>
  </si>
  <si>
    <t>Este material é apenas exemplificativo e não representa nenhuma regra legislativa, obrigação ou responsabilidade. (consulte seu contador e advogado).</t>
  </si>
  <si>
    <t>Telefonia e Internet</t>
  </si>
  <si>
    <t>Copa e limpeza</t>
  </si>
  <si>
    <t>Correios e fretes</t>
  </si>
  <si>
    <t>Aluguel e condomínio</t>
  </si>
  <si>
    <t>ICMS (só se o projeto prever a venda de algum produto)</t>
  </si>
  <si>
    <t>IPI (só se o projeto prever a produção de algum produto)</t>
  </si>
  <si>
    <t xml:space="preserve">Imposto de Importação </t>
  </si>
  <si>
    <t>tem mais linhas para reexibir</t>
  </si>
  <si>
    <t>ITCMD - Imposto sobre doações</t>
  </si>
  <si>
    <t>Outras taxas e tarifas públicas</t>
  </si>
  <si>
    <t>Software de Gestão de Finanças - Compliance</t>
  </si>
  <si>
    <t>Mesas especiais tipo 1</t>
  </si>
  <si>
    <t>só modifique itens da coluna "A" até "G" - não modifique, nem altere, o que está nas colunas H até a T, pois elas são automáticas</t>
  </si>
  <si>
    <t>só preencha informações nas colunas azuis e amarelas.</t>
  </si>
  <si>
    <t>SIMULAÇÃO DE CÁLCULO DE UM PROJETO SOCIAL</t>
  </si>
</sst>
</file>

<file path=xl/styles.xml><?xml version="1.0" encoding="utf-8"?>
<styleSheet xmlns="http://schemas.openxmlformats.org/spreadsheetml/2006/main">
  <numFmts count="2">
    <numFmt numFmtId="170" formatCode="_(&quot;R$ &quot;* #,##0.00_);_(&quot;R$ &quot;* \(#,##0.00\);_(&quot;R$ &quot;* &quot;-&quot;??_);_(@_)"/>
    <numFmt numFmtId="171" formatCode="_(* #,##0.00_);_(* \(#,##0.00\);_(* &quot;-&quot;??_);_(@_)"/>
  </numFmts>
  <fonts count="20">
    <font>
      <sz val="12"/>
      <name val="Times New Roman"/>
    </font>
    <font>
      <sz val="12"/>
      <name val="Times New Roman"/>
    </font>
    <font>
      <sz val="16"/>
      <name val="Times New Roman"/>
      <family val="1"/>
    </font>
    <font>
      <sz val="10"/>
      <name val="Arial"/>
      <family val="2"/>
    </font>
    <font>
      <sz val="12"/>
      <name val="Times New Roman"/>
      <family val="1"/>
    </font>
    <font>
      <sz val="8"/>
      <name val="Verdana"/>
      <family val="2"/>
    </font>
    <font>
      <b/>
      <sz val="8"/>
      <color indexed="81"/>
      <name val="Tahoma"/>
      <charset val="1"/>
    </font>
    <font>
      <b/>
      <sz val="8"/>
      <name val="Verdana"/>
      <family val="2"/>
    </font>
    <font>
      <b/>
      <sz val="8"/>
      <color indexed="10"/>
      <name val="Verdana"/>
      <family val="2"/>
    </font>
    <font>
      <b/>
      <sz val="8"/>
      <color indexed="9"/>
      <name val="Verdana"/>
      <family val="2"/>
    </font>
    <font>
      <sz val="8"/>
      <color indexed="9"/>
      <name val="Verdana"/>
      <family val="2"/>
    </font>
    <font>
      <b/>
      <sz val="8"/>
      <color indexed="81"/>
      <name val="Tahoma"/>
    </font>
    <font>
      <sz val="8"/>
      <color indexed="12"/>
      <name val="Verdana"/>
      <family val="2"/>
    </font>
    <font>
      <sz val="10"/>
      <color indexed="9"/>
      <name val="Arial"/>
      <family val="2"/>
    </font>
    <font>
      <sz val="8"/>
      <color indexed="10"/>
      <name val="Verdana"/>
      <family val="2"/>
    </font>
    <font>
      <b/>
      <sz val="8"/>
      <color indexed="10"/>
      <name val="Tahoma"/>
      <family val="2"/>
    </font>
    <font>
      <sz val="10"/>
      <color indexed="10"/>
      <name val="Arial"/>
      <family val="2"/>
    </font>
    <font>
      <b/>
      <sz val="9"/>
      <color indexed="81"/>
      <name val="Tahoma"/>
      <charset val="1"/>
    </font>
    <font>
      <b/>
      <sz val="10"/>
      <color rgb="FFFF0000"/>
      <name val="Arial"/>
      <family val="2"/>
    </font>
    <font>
      <sz val="10"/>
      <color theme="0"/>
      <name val="Arial"/>
      <family val="2"/>
    </font>
  </fonts>
  <fills count="15">
    <fill>
      <patternFill patternType="none"/>
    </fill>
    <fill>
      <patternFill patternType="gray125"/>
    </fill>
    <fill>
      <patternFill patternType="solid">
        <fgColor indexed="16"/>
        <bgColor indexed="64"/>
      </patternFill>
    </fill>
    <fill>
      <patternFill patternType="solid">
        <fgColor indexed="13"/>
        <bgColor indexed="64"/>
      </patternFill>
    </fill>
    <fill>
      <patternFill patternType="solid">
        <fgColor indexed="15"/>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17"/>
        <bgColor indexed="64"/>
      </patternFill>
    </fill>
    <fill>
      <patternFill patternType="solid">
        <fgColor indexed="51"/>
        <bgColor indexed="64"/>
      </patternFill>
    </fill>
    <fill>
      <patternFill patternType="solid">
        <fgColor indexed="9"/>
        <bgColor indexed="64"/>
      </patternFill>
    </fill>
    <fill>
      <patternFill patternType="lightDown"/>
    </fill>
    <fill>
      <patternFill patternType="solid">
        <fgColor indexed="53"/>
        <bgColor indexed="64"/>
      </patternFill>
    </fill>
    <fill>
      <patternFill patternType="solid">
        <fgColor indexed="47"/>
        <bgColor indexed="64"/>
      </patternFill>
    </fill>
    <fill>
      <patternFill patternType="solid">
        <fgColor rgb="FF7030A0"/>
        <bgColor indexed="64"/>
      </patternFill>
    </fill>
  </fills>
  <borders count="21">
    <border>
      <left/>
      <right/>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style="hair">
        <color indexed="64"/>
      </right>
      <top/>
      <bottom/>
      <diagonal/>
    </border>
    <border>
      <left style="hair">
        <color indexed="64"/>
      </left>
      <right style="hair">
        <color indexed="64"/>
      </right>
      <top style="double">
        <color indexed="20"/>
      </top>
      <bottom style="double">
        <color indexed="20"/>
      </bottom>
      <diagonal/>
    </border>
    <border>
      <left/>
      <right style="hair">
        <color indexed="64"/>
      </right>
      <top style="double">
        <color indexed="20"/>
      </top>
      <bottom style="double">
        <color indexed="20"/>
      </bottom>
      <diagonal/>
    </border>
    <border>
      <left/>
      <right/>
      <top style="double">
        <color indexed="61"/>
      </top>
      <bottom style="double">
        <color indexed="61"/>
      </bottom>
      <diagonal/>
    </border>
    <border>
      <left style="hair">
        <color indexed="64"/>
      </left>
      <right/>
      <top style="double">
        <color indexed="61"/>
      </top>
      <bottom/>
      <diagonal/>
    </border>
    <border>
      <left/>
      <right/>
      <top style="double">
        <color indexed="61"/>
      </top>
      <bottom/>
      <diagonal/>
    </border>
    <border>
      <left/>
      <right style="hair">
        <color indexed="64"/>
      </right>
      <top style="double">
        <color indexed="61"/>
      </top>
      <bottom/>
      <diagonal/>
    </border>
    <border>
      <left style="hair">
        <color indexed="64"/>
      </left>
      <right/>
      <top style="hair">
        <color indexed="64"/>
      </top>
      <bottom/>
      <diagonal/>
    </border>
    <border>
      <left/>
      <right/>
      <top style="hair">
        <color indexed="64"/>
      </top>
      <bottom/>
      <diagonal/>
    </border>
    <border>
      <left style="hair">
        <color indexed="64"/>
      </left>
      <right/>
      <top style="double">
        <color indexed="20"/>
      </top>
      <bottom style="double">
        <color indexed="20"/>
      </bottom>
      <diagonal/>
    </border>
    <border>
      <left/>
      <right/>
      <top style="double">
        <color indexed="20"/>
      </top>
      <bottom style="double">
        <color indexed="20"/>
      </bottom>
      <diagonal/>
    </border>
  </borders>
  <cellStyleXfs count="4">
    <xf numFmtId="0" fontId="0" fillId="0" borderId="0"/>
    <xf numFmtId="170"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cellStyleXfs>
  <cellXfs count="131">
    <xf numFmtId="0" fontId="0" fillId="0" borderId="0" xfId="0"/>
    <xf numFmtId="0" fontId="3" fillId="0" borderId="0" xfId="0" applyFont="1" applyProtection="1"/>
    <xf numFmtId="0" fontId="4" fillId="0" borderId="0" xfId="0" applyFont="1" applyProtection="1"/>
    <xf numFmtId="0" fontId="5" fillId="0" borderId="0" xfId="0" applyFont="1" applyBorder="1" applyAlignment="1" applyProtection="1">
      <alignment wrapText="1"/>
    </xf>
    <xf numFmtId="170" fontId="5" fillId="0" borderId="0" xfId="1" applyFont="1" applyBorder="1" applyAlignment="1" applyProtection="1">
      <alignment wrapText="1"/>
    </xf>
    <xf numFmtId="0" fontId="5" fillId="0" borderId="0" xfId="0" applyFont="1" applyBorder="1" applyAlignment="1" applyProtection="1">
      <alignment horizontal="left" wrapText="1"/>
    </xf>
    <xf numFmtId="0" fontId="5" fillId="0" borderId="1" xfId="0" applyFont="1" applyBorder="1" applyAlignment="1" applyProtection="1">
      <alignment horizontal="center" vertical="center"/>
    </xf>
    <xf numFmtId="171" fontId="5" fillId="0" borderId="0" xfId="3" applyFont="1" applyBorder="1" applyAlignment="1" applyProtection="1">
      <alignment wrapText="1"/>
    </xf>
    <xf numFmtId="171" fontId="3" fillId="0" borderId="0" xfId="3" applyFont="1" applyProtection="1"/>
    <xf numFmtId="171" fontId="5" fillId="0" borderId="2" xfId="3" applyFont="1" applyBorder="1" applyAlignment="1" applyProtection="1">
      <alignment horizontal="left" vertical="center"/>
    </xf>
    <xf numFmtId="171" fontId="5" fillId="0" borderId="3" xfId="3" applyFont="1" applyBorder="1" applyAlignment="1" applyProtection="1">
      <alignment horizontal="left" vertical="center"/>
    </xf>
    <xf numFmtId="171" fontId="5" fillId="0" borderId="2" xfId="3" applyFont="1" applyFill="1" applyBorder="1" applyAlignment="1" applyProtection="1">
      <alignment horizontal="left" shrinkToFit="1"/>
    </xf>
    <xf numFmtId="171" fontId="3" fillId="0" borderId="0" xfId="0" applyNumberFormat="1" applyFont="1" applyProtection="1"/>
    <xf numFmtId="0" fontId="9" fillId="2" borderId="4" xfId="0" applyFont="1" applyFill="1" applyBorder="1" applyProtection="1"/>
    <xf numFmtId="0" fontId="10" fillId="2" borderId="5" xfId="0" applyFont="1" applyFill="1" applyBorder="1" applyProtection="1"/>
    <xf numFmtId="171" fontId="10" fillId="2" borderId="2" xfId="3" applyFont="1" applyFill="1" applyBorder="1" applyAlignment="1" applyProtection="1">
      <alignment horizontal="left" vertical="center"/>
    </xf>
    <xf numFmtId="171" fontId="10" fillId="2" borderId="3" xfId="3" applyFont="1" applyFill="1" applyBorder="1" applyAlignment="1" applyProtection="1">
      <alignment horizontal="left" vertical="center"/>
    </xf>
    <xf numFmtId="0" fontId="3" fillId="0" borderId="0" xfId="0" applyFont="1" applyFill="1" applyProtection="1"/>
    <xf numFmtId="0" fontId="5" fillId="3" borderId="6" xfId="0" applyFont="1" applyFill="1" applyBorder="1" applyAlignment="1" applyProtection="1">
      <alignment horizontal="center" vertical="center"/>
      <protection locked="0"/>
    </xf>
    <xf numFmtId="170" fontId="5" fillId="4" borderId="6" xfId="1" applyFont="1" applyFill="1" applyBorder="1" applyAlignment="1" applyProtection="1">
      <alignment horizontal="center" vertical="center"/>
      <protection locked="0"/>
    </xf>
    <xf numFmtId="0" fontId="5" fillId="5" borderId="6" xfId="0" applyFont="1" applyFill="1" applyBorder="1" applyAlignment="1" applyProtection="1">
      <alignment horizontal="center" vertical="center"/>
      <protection locked="0"/>
    </xf>
    <xf numFmtId="171" fontId="5" fillId="4" borderId="6" xfId="3" applyFont="1" applyFill="1" applyBorder="1" applyAlignment="1" applyProtection="1">
      <alignment horizontal="center" vertical="center"/>
      <protection locked="0"/>
    </xf>
    <xf numFmtId="0" fontId="5" fillId="0" borderId="6" xfId="0" applyFont="1" applyBorder="1" applyAlignment="1" applyProtection="1">
      <alignment horizontal="left" vertical="center"/>
      <protection locked="0"/>
    </xf>
    <xf numFmtId="0" fontId="5" fillId="0" borderId="6" xfId="0" applyFont="1" applyBorder="1" applyAlignment="1" applyProtection="1">
      <alignment horizontal="center" vertical="center"/>
      <protection locked="0"/>
    </xf>
    <xf numFmtId="171" fontId="5" fillId="6" borderId="6" xfId="3" applyFont="1" applyFill="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5" fillId="0" borderId="6" xfId="0" applyFont="1" applyFill="1" applyBorder="1" applyAlignment="1" applyProtection="1">
      <alignment horizontal="left" vertical="center"/>
      <protection locked="0"/>
    </xf>
    <xf numFmtId="0" fontId="5" fillId="0" borderId="6" xfId="0" applyFont="1" applyFill="1" applyBorder="1" applyAlignment="1" applyProtection="1">
      <alignment horizontal="center" vertical="center"/>
      <protection locked="0"/>
    </xf>
    <xf numFmtId="171" fontId="5" fillId="0" borderId="6" xfId="3" applyFont="1" applyFill="1" applyBorder="1" applyAlignment="1" applyProtection="1">
      <alignment horizontal="center" vertical="center"/>
      <protection locked="0"/>
    </xf>
    <xf numFmtId="0" fontId="7" fillId="0" borderId="6" xfId="0" applyFont="1" applyBorder="1" applyAlignment="1" applyProtection="1">
      <alignment horizontal="left" vertical="center"/>
      <protection locked="0"/>
    </xf>
    <xf numFmtId="0" fontId="5" fillId="7" borderId="6"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10" fontId="5" fillId="0" borderId="2" xfId="2" applyNumberFormat="1" applyFont="1" applyFill="1" applyBorder="1" applyAlignment="1" applyProtection="1">
      <alignment horizontal="center" shrinkToFit="1"/>
    </xf>
    <xf numFmtId="10" fontId="5" fillId="4" borderId="6" xfId="3" applyNumberFormat="1" applyFont="1" applyFill="1" applyBorder="1" applyAlignment="1" applyProtection="1">
      <alignment horizontal="center" vertical="center"/>
      <protection locked="0"/>
    </xf>
    <xf numFmtId="9" fontId="5" fillId="4" borderId="6" xfId="3" applyNumberFormat="1" applyFont="1" applyFill="1" applyBorder="1" applyAlignment="1" applyProtection="1">
      <alignment horizontal="center" vertical="center"/>
      <protection locked="0"/>
    </xf>
    <xf numFmtId="0" fontId="5" fillId="0" borderId="5" xfId="0" applyFont="1" applyFill="1" applyBorder="1" applyProtection="1">
      <protection locked="0"/>
    </xf>
    <xf numFmtId="0" fontId="5" fillId="0" borderId="5" xfId="0" applyFont="1" applyBorder="1" applyProtection="1">
      <protection locked="0"/>
    </xf>
    <xf numFmtId="0" fontId="5" fillId="0" borderId="4" xfId="0" applyFont="1" applyFill="1" applyBorder="1" applyAlignment="1" applyProtection="1">
      <alignment horizontal="left"/>
      <protection locked="0"/>
    </xf>
    <xf numFmtId="0" fontId="5" fillId="0" borderId="5" xfId="0" applyFont="1" applyFill="1" applyBorder="1" applyAlignment="1" applyProtection="1">
      <alignment horizontal="left"/>
      <protection locked="0"/>
    </xf>
    <xf numFmtId="9" fontId="5" fillId="0" borderId="6" xfId="2" applyFont="1" applyFill="1" applyBorder="1" applyProtection="1">
      <protection locked="0"/>
    </xf>
    <xf numFmtId="10" fontId="5" fillId="0" borderId="6" xfId="2" applyNumberFormat="1" applyFont="1" applyFill="1" applyBorder="1" applyProtection="1">
      <protection locked="0"/>
    </xf>
    <xf numFmtId="171" fontId="5" fillId="0" borderId="3" xfId="3" applyFont="1" applyBorder="1" applyAlignment="1" applyProtection="1">
      <alignment horizontal="left" vertical="center" shrinkToFit="1"/>
    </xf>
    <xf numFmtId="171" fontId="5" fillId="0" borderId="2" xfId="3" applyFont="1" applyBorder="1" applyAlignment="1" applyProtection="1">
      <alignment horizontal="left" vertical="center" shrinkToFit="1"/>
    </xf>
    <xf numFmtId="171" fontId="10" fillId="2" borderId="2" xfId="3" applyFont="1" applyFill="1" applyBorder="1" applyAlignment="1" applyProtection="1">
      <alignment horizontal="left" vertical="center" shrinkToFit="1"/>
    </xf>
    <xf numFmtId="171" fontId="10" fillId="2" borderId="3" xfId="3" applyFont="1" applyFill="1" applyBorder="1" applyAlignment="1" applyProtection="1">
      <alignment horizontal="left" vertical="center" shrinkToFit="1"/>
    </xf>
    <xf numFmtId="171" fontId="5" fillId="0" borderId="2" xfId="3" applyFont="1" applyFill="1" applyBorder="1" applyAlignment="1" applyProtection="1">
      <alignment horizontal="left" vertical="center" shrinkToFit="1"/>
    </xf>
    <xf numFmtId="171" fontId="5" fillId="0" borderId="3" xfId="3" applyFont="1" applyFill="1" applyBorder="1" applyAlignment="1" applyProtection="1">
      <alignment horizontal="left" vertical="center" shrinkToFit="1"/>
    </xf>
    <xf numFmtId="171" fontId="5" fillId="8" borderId="2" xfId="3" applyFont="1" applyFill="1" applyBorder="1" applyAlignment="1" applyProtection="1">
      <alignment horizontal="left" vertical="center" shrinkToFit="1"/>
    </xf>
    <xf numFmtId="171" fontId="5" fillId="8" borderId="3" xfId="3" applyFont="1" applyFill="1" applyBorder="1" applyAlignment="1" applyProtection="1">
      <alignment horizontal="left" vertical="center" shrinkToFit="1"/>
    </xf>
    <xf numFmtId="171" fontId="5" fillId="7" borderId="2" xfId="3" applyFont="1" applyFill="1" applyBorder="1" applyAlignment="1" applyProtection="1">
      <alignment horizontal="left" vertical="center" shrinkToFit="1"/>
    </xf>
    <xf numFmtId="171" fontId="5" fillId="7" borderId="3" xfId="3" applyFont="1" applyFill="1" applyBorder="1" applyAlignment="1" applyProtection="1">
      <alignment horizontal="left" vertical="center" shrinkToFit="1"/>
    </xf>
    <xf numFmtId="171" fontId="5" fillId="0" borderId="8" xfId="3" applyFont="1" applyBorder="1" applyAlignment="1" applyProtection="1">
      <alignment horizontal="left" vertical="center" shrinkToFit="1"/>
    </xf>
    <xf numFmtId="171" fontId="5" fillId="0" borderId="9" xfId="3" applyFont="1" applyFill="1" applyBorder="1" applyAlignment="1" applyProtection="1">
      <alignment horizontal="left" shrinkToFit="1"/>
    </xf>
    <xf numFmtId="171" fontId="5" fillId="0" borderId="10" xfId="3" applyFont="1" applyBorder="1" applyAlignment="1" applyProtection="1">
      <alignment horizontal="left" vertical="center" shrinkToFit="1"/>
    </xf>
    <xf numFmtId="171" fontId="5" fillId="0" borderId="11" xfId="3" applyFont="1" applyBorder="1" applyAlignment="1" applyProtection="1">
      <alignment horizontal="left" shrinkToFit="1"/>
    </xf>
    <xf numFmtId="171" fontId="5" fillId="0" borderId="12" xfId="3" applyFont="1" applyBorder="1" applyAlignment="1" applyProtection="1">
      <alignment horizontal="left" vertical="center" shrinkToFit="1"/>
    </xf>
    <xf numFmtId="171" fontId="5" fillId="9" borderId="11" xfId="3" applyFont="1" applyFill="1" applyBorder="1" applyAlignment="1" applyProtection="1">
      <alignment horizontal="left" shrinkToFit="1"/>
    </xf>
    <xf numFmtId="171" fontId="3" fillId="3" borderId="0" xfId="3" applyFont="1" applyFill="1" applyProtection="1"/>
    <xf numFmtId="171" fontId="13" fillId="10" borderId="0" xfId="0" applyNumberFormat="1" applyFont="1" applyFill="1" applyProtection="1"/>
    <xf numFmtId="171" fontId="5" fillId="3" borderId="12" xfId="3" applyFont="1" applyFill="1" applyBorder="1" applyAlignment="1" applyProtection="1">
      <alignment horizontal="left" vertical="center" shrinkToFit="1"/>
    </xf>
    <xf numFmtId="0" fontId="14" fillId="0" borderId="5" xfId="0" applyFont="1" applyBorder="1" applyProtection="1">
      <protection locked="0"/>
    </xf>
    <xf numFmtId="171" fontId="5" fillId="11" borderId="5" xfId="3" applyFont="1" applyFill="1" applyBorder="1" applyProtection="1">
      <protection locked="0"/>
    </xf>
    <xf numFmtId="171" fontId="5" fillId="0" borderId="8" xfId="3" applyFont="1" applyFill="1" applyBorder="1" applyAlignment="1" applyProtection="1">
      <alignment horizontal="left" shrinkToFit="1"/>
    </xf>
    <xf numFmtId="171" fontId="5" fillId="0" borderId="2" xfId="3" applyFont="1" applyFill="1" applyBorder="1" applyAlignment="1" applyProtection="1">
      <alignment horizontal="left"/>
    </xf>
    <xf numFmtId="10" fontId="5" fillId="0" borderId="2" xfId="2" applyNumberFormat="1" applyFont="1" applyFill="1" applyBorder="1" applyAlignment="1" applyProtection="1">
      <alignment horizontal="center"/>
    </xf>
    <xf numFmtId="0" fontId="16" fillId="0" borderId="0" xfId="0" applyFont="1" applyProtection="1"/>
    <xf numFmtId="0" fontId="16" fillId="0" borderId="0" xfId="0" applyFont="1" applyFill="1" applyProtection="1"/>
    <xf numFmtId="10" fontId="5" fillId="0" borderId="5" xfId="2" applyNumberFormat="1" applyFont="1" applyBorder="1" applyProtection="1">
      <protection locked="0"/>
    </xf>
    <xf numFmtId="0" fontId="13" fillId="0" borderId="0" xfId="0" applyFont="1" applyProtection="1"/>
    <xf numFmtId="0" fontId="13" fillId="0" borderId="0" xfId="0" applyFont="1" applyFill="1" applyProtection="1"/>
    <xf numFmtId="10" fontId="13" fillId="0" borderId="0" xfId="2" applyNumberFormat="1" applyFont="1" applyProtection="1"/>
    <xf numFmtId="0" fontId="18" fillId="0" borderId="0" xfId="0" applyFont="1" applyProtection="1"/>
    <xf numFmtId="0" fontId="5" fillId="0" borderId="1" xfId="0" applyFont="1" applyBorder="1" applyAlignment="1" applyProtection="1">
      <alignment horizontal="center" vertical="center"/>
      <protection locked="0"/>
    </xf>
    <xf numFmtId="0" fontId="9" fillId="2" borderId="4" xfId="0" applyFont="1" applyFill="1" applyBorder="1" applyProtection="1">
      <protection locked="0"/>
    </xf>
    <xf numFmtId="0" fontId="10" fillId="2" borderId="5" xfId="0" applyFont="1" applyFill="1" applyBorder="1" applyProtection="1">
      <protection locked="0"/>
    </xf>
    <xf numFmtId="0" fontId="5" fillId="0" borderId="1" xfId="0" applyFont="1" applyFill="1" applyBorder="1" applyAlignment="1" applyProtection="1">
      <alignment horizontal="center" vertical="center"/>
      <protection locked="0"/>
    </xf>
    <xf numFmtId="0" fontId="9" fillId="8" borderId="6" xfId="0" applyFont="1" applyFill="1" applyBorder="1" applyAlignment="1" applyProtection="1">
      <alignment horizontal="left" vertical="center"/>
      <protection locked="0"/>
    </xf>
    <xf numFmtId="0" fontId="5" fillId="8" borderId="6" xfId="0" applyFont="1" applyFill="1" applyBorder="1" applyAlignment="1" applyProtection="1">
      <alignment horizontal="center" vertical="center"/>
      <protection locked="0"/>
    </xf>
    <xf numFmtId="0" fontId="5" fillId="0" borderId="4" xfId="0" applyFont="1" applyFill="1" applyBorder="1" applyProtection="1">
      <protection locked="0"/>
    </xf>
    <xf numFmtId="0" fontId="5" fillId="0" borderId="4" xfId="0" applyFont="1" applyBorder="1" applyProtection="1">
      <protection locked="0"/>
    </xf>
    <xf numFmtId="0" fontId="5" fillId="0" borderId="4" xfId="0" quotePrefix="1" applyFont="1" applyFill="1" applyBorder="1" applyAlignment="1" applyProtection="1">
      <alignment horizontal="left"/>
      <protection locked="0"/>
    </xf>
    <xf numFmtId="0" fontId="5" fillId="0" borderId="17" xfId="0" applyFont="1" applyBorder="1" applyProtection="1">
      <protection locked="0"/>
    </xf>
    <xf numFmtId="0" fontId="5" fillId="0" borderId="18" xfId="0" applyFont="1" applyBorder="1" applyProtection="1">
      <protection locked="0"/>
    </xf>
    <xf numFmtId="9" fontId="5" fillId="0" borderId="6" xfId="3" applyNumberFormat="1" applyFont="1" applyFill="1" applyBorder="1" applyAlignment="1" applyProtection="1">
      <alignment horizontal="center" vertical="center"/>
      <protection locked="0"/>
    </xf>
    <xf numFmtId="0" fontId="5" fillId="13" borderId="6" xfId="0" applyFont="1" applyFill="1" applyBorder="1" applyAlignment="1" applyProtection="1">
      <alignment horizontal="center" vertical="center"/>
      <protection locked="0"/>
    </xf>
    <xf numFmtId="0" fontId="5" fillId="0" borderId="20" xfId="0" applyFont="1" applyBorder="1" applyProtection="1">
      <protection locked="0"/>
    </xf>
    <xf numFmtId="0" fontId="5" fillId="13" borderId="1" xfId="0" applyFont="1" applyFill="1" applyBorder="1" applyAlignment="1" applyProtection="1">
      <alignment horizontal="left"/>
      <protection locked="0"/>
    </xf>
    <xf numFmtId="0" fontId="5" fillId="13" borderId="6" xfId="0" applyFont="1" applyFill="1" applyBorder="1" applyProtection="1">
      <protection locked="0"/>
    </xf>
    <xf numFmtId="9" fontId="5" fillId="13" borderId="6" xfId="2" applyFont="1" applyFill="1" applyBorder="1" applyProtection="1">
      <protection locked="0"/>
    </xf>
    <xf numFmtId="10" fontId="5" fillId="13" borderId="6" xfId="2" applyNumberFormat="1" applyFont="1" applyFill="1" applyBorder="1" applyProtection="1">
      <protection locked="0"/>
    </xf>
    <xf numFmtId="0" fontId="5" fillId="9" borderId="20" xfId="0" applyFont="1" applyFill="1" applyBorder="1" applyProtection="1">
      <protection locked="0"/>
    </xf>
    <xf numFmtId="0" fontId="8" fillId="0" borderId="6" xfId="0" applyFont="1" applyBorder="1" applyAlignment="1" applyProtection="1">
      <alignment horizontal="right" vertical="center"/>
      <protection locked="0"/>
    </xf>
    <xf numFmtId="0" fontId="19" fillId="14" borderId="0" xfId="0" applyFont="1" applyFill="1" applyProtection="1"/>
    <xf numFmtId="171" fontId="19" fillId="14" borderId="0" xfId="3" applyFont="1" applyFill="1" applyProtection="1"/>
    <xf numFmtId="0" fontId="5" fillId="0" borderId="5" xfId="0" applyFont="1" applyBorder="1" applyAlignment="1" applyProtection="1">
      <alignment horizontal="left" vertical="center"/>
      <protection locked="0"/>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3"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7" fillId="9" borderId="4" xfId="0" applyFont="1" applyFill="1" applyBorder="1" applyProtection="1"/>
    <xf numFmtId="0" fontId="7" fillId="9" borderId="5" xfId="0" applyFont="1" applyFill="1" applyBorder="1" applyProtection="1"/>
    <xf numFmtId="0" fontId="7" fillId="9" borderId="7" xfId="0" applyFont="1" applyFill="1" applyBorder="1" applyProtection="1"/>
    <xf numFmtId="0" fontId="8" fillId="0" borderId="5" xfId="0" applyFont="1" applyBorder="1" applyAlignment="1" applyProtection="1">
      <alignment horizontal="center" vertical="center"/>
      <protection locked="0"/>
    </xf>
    <xf numFmtId="0" fontId="2" fillId="12" borderId="13" xfId="0" quotePrefix="1" applyFont="1" applyFill="1" applyBorder="1" applyAlignment="1" applyProtection="1">
      <alignment horizontal="center"/>
    </xf>
    <xf numFmtId="10" fontId="8" fillId="0" borderId="5" xfId="0" applyNumberFormat="1" applyFont="1" applyBorder="1" applyAlignment="1" applyProtection="1">
      <alignment horizontal="center" vertical="center" shrinkToFit="1"/>
      <protection locked="0"/>
    </xf>
    <xf numFmtId="0" fontId="5" fillId="7" borderId="5" xfId="0" applyFont="1" applyFill="1" applyBorder="1" applyAlignment="1" applyProtection="1">
      <alignment horizontal="left" vertical="center"/>
      <protection locked="0"/>
    </xf>
    <xf numFmtId="0" fontId="5" fillId="0" borderId="5" xfId="0" applyFont="1" applyFill="1" applyBorder="1" applyProtection="1">
      <protection locked="0"/>
    </xf>
    <xf numFmtId="0" fontId="5" fillId="0" borderId="4" xfId="0" applyFont="1" applyFill="1" applyBorder="1" applyAlignment="1" applyProtection="1">
      <alignment horizontal="left"/>
      <protection locked="0"/>
    </xf>
    <xf numFmtId="0" fontId="5" fillId="0" borderId="5" xfId="0" applyFont="1" applyFill="1" applyBorder="1" applyAlignment="1" applyProtection="1">
      <alignment horizontal="left"/>
      <protection locked="0"/>
    </xf>
    <xf numFmtId="0" fontId="5" fillId="0" borderId="5" xfId="0" applyFont="1" applyBorder="1" applyProtection="1">
      <protection locked="0"/>
    </xf>
    <xf numFmtId="0" fontId="5" fillId="13" borderId="4" xfId="0" applyFont="1" applyFill="1" applyBorder="1" applyAlignment="1" applyProtection="1">
      <alignment horizontal="left"/>
      <protection locked="0"/>
    </xf>
    <xf numFmtId="0" fontId="5" fillId="13" borderId="5" xfId="0" applyFont="1" applyFill="1" applyBorder="1" applyAlignment="1" applyProtection="1">
      <alignment horizontal="left"/>
      <protection locked="0"/>
    </xf>
    <xf numFmtId="0" fontId="9" fillId="2" borderId="4" xfId="0" applyFont="1" applyFill="1" applyBorder="1" applyProtection="1">
      <protection locked="0"/>
    </xf>
    <xf numFmtId="0" fontId="9" fillId="2" borderId="5" xfId="0" applyFont="1" applyFill="1" applyBorder="1" applyProtection="1">
      <protection locked="0"/>
    </xf>
    <xf numFmtId="0" fontId="5" fillId="0" borderId="7" xfId="0" applyFont="1" applyFill="1" applyBorder="1" applyAlignment="1" applyProtection="1">
      <alignment horizontal="left"/>
      <protection locked="0"/>
    </xf>
    <xf numFmtId="0" fontId="5" fillId="0" borderId="1" xfId="0" applyFont="1" applyFill="1" applyBorder="1" applyAlignment="1" applyProtection="1">
      <alignment horizontal="left"/>
      <protection locked="0"/>
    </xf>
    <xf numFmtId="0" fontId="5" fillId="0" borderId="6" xfId="0" applyFont="1" applyFill="1" applyBorder="1" applyAlignment="1" applyProtection="1">
      <alignment horizontal="left"/>
      <protection locked="0"/>
    </xf>
    <xf numFmtId="0" fontId="5" fillId="9" borderId="19" xfId="0" applyFont="1" applyFill="1" applyBorder="1" applyProtection="1">
      <protection locked="0"/>
    </xf>
    <xf numFmtId="0" fontId="5" fillId="9" borderId="20" xfId="0" applyFont="1" applyFill="1" applyBorder="1" applyProtection="1">
      <protection locked="0"/>
    </xf>
    <xf numFmtId="0" fontId="5" fillId="0" borderId="19" xfId="0" applyFont="1" applyBorder="1" applyProtection="1">
      <protection locked="0"/>
    </xf>
    <xf numFmtId="0" fontId="5" fillId="0" borderId="20" xfId="0" applyFont="1" applyBorder="1" applyProtection="1">
      <protection locked="0"/>
    </xf>
    <xf numFmtId="0" fontId="5" fillId="0" borderId="6" xfId="0" quotePrefix="1" applyFont="1" applyFill="1" applyBorder="1" applyAlignment="1" applyProtection="1">
      <alignment horizontal="left"/>
      <protection locked="0"/>
    </xf>
    <xf numFmtId="0" fontId="0" fillId="0" borderId="5" xfId="0" applyBorder="1" applyAlignment="1" applyProtection="1">
      <alignment horizontal="left" vertical="center"/>
      <protection locked="0"/>
    </xf>
    <xf numFmtId="9" fontId="5" fillId="4" borderId="6" xfId="3" applyNumberFormat="1" applyFont="1" applyFill="1" applyBorder="1" applyAlignment="1" applyProtection="1">
      <alignment horizontal="left" vertical="center"/>
      <protection locked="0"/>
    </xf>
    <xf numFmtId="0" fontId="2" fillId="12" borderId="13" xfId="0" applyFont="1" applyFill="1" applyBorder="1" applyAlignment="1" applyProtection="1">
      <alignment horizontal="center"/>
    </xf>
  </cellXfs>
  <cellStyles count="4">
    <cellStyle name="Moeda" xfId="1" builtinId="4"/>
    <cellStyle name="Normal" xfId="0" builtinId="0"/>
    <cellStyle name="Porcentagem" xfId="2" builtinId="5"/>
    <cellStyle name="Separador de milhares" xfId="3"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E201"/>
  <sheetViews>
    <sheetView showGridLines="0" showZeros="0" tabSelected="1" topLeftCell="A155" zoomScaleNormal="100" workbookViewId="0">
      <selection activeCell="A3" sqref="A3:G4"/>
    </sheetView>
  </sheetViews>
  <sheetFormatPr defaultColWidth="8" defaultRowHeight="12.75"/>
  <cols>
    <col min="1" max="1" width="6.75" style="1" customWidth="1"/>
    <col min="2" max="2" width="4.75" style="1" customWidth="1"/>
    <col min="3" max="3" width="7.625" style="1" customWidth="1"/>
    <col min="4" max="4" width="16.125" style="1" customWidth="1"/>
    <col min="5" max="5" width="6" style="1" customWidth="1"/>
    <col min="6" max="6" width="12.5" style="1" bestFit="1" customWidth="1"/>
    <col min="7" max="7" width="8.375" style="1" customWidth="1"/>
    <col min="8" max="8" width="10.125" style="8" customWidth="1"/>
    <col min="9" max="9" width="9.5" style="1" customWidth="1"/>
    <col min="10" max="10" width="9.75" style="1" customWidth="1"/>
    <col min="11" max="17" width="9.375" style="1" bestFit="1" customWidth="1"/>
    <col min="18" max="19" width="9.25" style="1" bestFit="1" customWidth="1"/>
    <col min="20" max="20" width="11.75" style="1" bestFit="1" customWidth="1"/>
    <col min="21" max="21" width="8" style="1"/>
    <col min="22" max="22" width="11.25" style="1" bestFit="1" customWidth="1"/>
    <col min="23" max="30" width="8" style="1"/>
    <col min="31" max="31" width="9" style="1" customWidth="1"/>
    <col min="32" max="16384" width="8" style="1"/>
  </cols>
  <sheetData>
    <row r="1" spans="1:20" s="2" customFormat="1" ht="16.5" thickBot="1">
      <c r="A1" s="5"/>
      <c r="B1" s="3"/>
      <c r="C1" s="3"/>
      <c r="D1" s="3"/>
      <c r="E1" s="3"/>
      <c r="F1" s="3"/>
      <c r="G1" s="3"/>
      <c r="H1" s="7"/>
      <c r="I1" s="4"/>
    </row>
    <row r="2" spans="1:20" s="2" customFormat="1" ht="21.75" thickTop="1" thickBot="1">
      <c r="A2" s="130" t="s">
        <v>115</v>
      </c>
      <c r="B2" s="109"/>
      <c r="C2" s="109"/>
      <c r="D2" s="109"/>
      <c r="E2" s="109"/>
      <c r="F2" s="109"/>
      <c r="G2" s="109"/>
      <c r="H2" s="109"/>
      <c r="I2" s="109"/>
      <c r="J2" s="109"/>
      <c r="K2" s="109"/>
      <c r="L2" s="109"/>
      <c r="M2" s="109"/>
      <c r="N2" s="109"/>
      <c r="O2" s="109"/>
      <c r="P2" s="109"/>
      <c r="Q2" s="109"/>
      <c r="R2" s="109"/>
      <c r="S2" s="109"/>
      <c r="T2" s="109"/>
    </row>
    <row r="3" spans="1:20" ht="15.75" customHeight="1" thickTop="1">
      <c r="A3" s="95" t="s">
        <v>0</v>
      </c>
      <c r="B3" s="96"/>
      <c r="C3" s="96"/>
      <c r="D3" s="96"/>
      <c r="E3" s="96"/>
      <c r="F3" s="96"/>
      <c r="G3" s="97"/>
      <c r="H3" s="103" t="s">
        <v>39</v>
      </c>
      <c r="I3" s="101" t="s">
        <v>40</v>
      </c>
      <c r="J3" s="103" t="s">
        <v>41</v>
      </c>
      <c r="K3" s="101" t="s">
        <v>42</v>
      </c>
      <c r="L3" s="101" t="s">
        <v>43</v>
      </c>
      <c r="M3" s="101" t="s">
        <v>44</v>
      </c>
      <c r="N3" s="101" t="s">
        <v>45</v>
      </c>
      <c r="O3" s="101" t="s">
        <v>46</v>
      </c>
      <c r="P3" s="101" t="s">
        <v>47</v>
      </c>
      <c r="Q3" s="101" t="s">
        <v>48</v>
      </c>
      <c r="R3" s="101" t="s">
        <v>49</v>
      </c>
      <c r="S3" s="101" t="s">
        <v>50</v>
      </c>
      <c r="T3" s="101" t="s">
        <v>36</v>
      </c>
    </row>
    <row r="4" spans="1:20" ht="10.5" customHeight="1">
      <c r="A4" s="98"/>
      <c r="B4" s="99"/>
      <c r="C4" s="99"/>
      <c r="D4" s="99"/>
      <c r="E4" s="99"/>
      <c r="F4" s="99"/>
      <c r="G4" s="100"/>
      <c r="H4" s="104"/>
      <c r="I4" s="102"/>
      <c r="J4" s="104"/>
      <c r="K4" s="102"/>
      <c r="L4" s="102"/>
      <c r="M4" s="102"/>
      <c r="N4" s="102"/>
      <c r="O4" s="102"/>
      <c r="P4" s="102"/>
      <c r="Q4" s="102"/>
      <c r="R4" s="102"/>
      <c r="S4" s="102"/>
      <c r="T4" s="102"/>
    </row>
    <row r="5" spans="1:20" ht="10.5" customHeight="1">
      <c r="A5" s="13" t="s">
        <v>5</v>
      </c>
      <c r="B5" s="14"/>
      <c r="C5" s="14"/>
      <c r="D5" s="14"/>
      <c r="E5" s="14"/>
      <c r="F5" s="14"/>
      <c r="G5" s="14"/>
      <c r="H5" s="15"/>
      <c r="I5" s="15"/>
      <c r="J5" s="15"/>
      <c r="K5" s="15"/>
      <c r="L5" s="15"/>
      <c r="M5" s="15"/>
      <c r="N5" s="15"/>
      <c r="O5" s="15"/>
      <c r="P5" s="15"/>
      <c r="Q5" s="15"/>
      <c r="R5" s="15"/>
      <c r="S5" s="15"/>
      <c r="T5" s="16"/>
    </row>
    <row r="6" spans="1:20" ht="10.5" customHeight="1">
      <c r="A6" s="6"/>
      <c r="B6" s="22"/>
      <c r="C6" s="108" t="s">
        <v>68</v>
      </c>
      <c r="D6" s="108"/>
      <c r="E6" s="25" t="s">
        <v>19</v>
      </c>
      <c r="F6" s="25" t="s">
        <v>55</v>
      </c>
      <c r="G6" s="25" t="s">
        <v>51</v>
      </c>
      <c r="H6" s="9"/>
      <c r="I6" s="10"/>
      <c r="J6" s="10"/>
      <c r="K6" s="10"/>
      <c r="L6" s="10"/>
      <c r="M6" s="10"/>
      <c r="N6" s="10"/>
      <c r="O6" s="10"/>
      <c r="P6" s="10"/>
      <c r="Q6" s="10"/>
      <c r="R6" s="10"/>
      <c r="S6" s="10"/>
      <c r="T6" s="10"/>
    </row>
    <row r="7" spans="1:20" ht="10.5" customHeight="1">
      <c r="A7" s="72"/>
      <c r="B7" s="94" t="s">
        <v>112</v>
      </c>
      <c r="C7" s="94"/>
      <c r="D7" s="94"/>
      <c r="E7" s="18">
        <v>16</v>
      </c>
      <c r="F7" s="19">
        <v>420</v>
      </c>
      <c r="G7" s="20">
        <v>1</v>
      </c>
      <c r="H7" s="42">
        <f>IF(($G7&gt;=1),($F7*$E7),0)</f>
        <v>6720</v>
      </c>
      <c r="I7" s="42">
        <f>IF(($G7&gt;=2),($F7*$E7),0)</f>
        <v>0</v>
      </c>
      <c r="J7" s="42">
        <f>IF(($G7&gt;=3),($F7*$E7),0)</f>
        <v>0</v>
      </c>
      <c r="K7" s="42">
        <f>IF(($G7&gt;=4),($F7*$E7),0)</f>
        <v>0</v>
      </c>
      <c r="L7" s="42">
        <f>IF(($G7&gt;=5),($F7*$E7),0)</f>
        <v>0</v>
      </c>
      <c r="M7" s="42">
        <f>IF(($G7&gt;=6),($F7*$E7),0)</f>
        <v>0</v>
      </c>
      <c r="N7" s="42">
        <f>IF(($G7&gt;=7),($F7*$E7),0)</f>
        <v>0</v>
      </c>
      <c r="O7" s="42">
        <f>IF(($G7&gt;=8),($F7*$E7),0)</f>
        <v>0</v>
      </c>
      <c r="P7" s="42">
        <f>IF(($G7&gt;=9),($F7*$E7),0)</f>
        <v>0</v>
      </c>
      <c r="Q7" s="42">
        <f>IF(($G7&gt;=10),($F7*$E7),0)</f>
        <v>0</v>
      </c>
      <c r="R7" s="42">
        <f>IF(($G7&gt;=11),($F7*$E7),0)</f>
        <v>0</v>
      </c>
      <c r="S7" s="42">
        <f>IF(($G7&gt;=12),($F7*$E7),0)</f>
        <v>0</v>
      </c>
      <c r="T7" s="41">
        <f t="shared" ref="T7:T13" si="0">SUM(H7:S7)</f>
        <v>6720</v>
      </c>
    </row>
    <row r="8" spans="1:20" ht="10.5" customHeight="1">
      <c r="A8" s="72"/>
      <c r="B8" s="94" t="s">
        <v>86</v>
      </c>
      <c r="C8" s="94"/>
      <c r="D8" s="94"/>
      <c r="E8" s="18">
        <v>160</v>
      </c>
      <c r="F8" s="21">
        <v>55</v>
      </c>
      <c r="G8" s="20">
        <v>1</v>
      </c>
      <c r="H8" s="42">
        <f t="shared" ref="H8:H39" si="1">IF(($G8&gt;=1),($F8*$E8),0)</f>
        <v>8800</v>
      </c>
      <c r="I8" s="42">
        <f t="shared" ref="I8:I39" si="2">IF(($G8&gt;=2),($F8*$E8),0)</f>
        <v>0</v>
      </c>
      <c r="J8" s="42">
        <f t="shared" ref="J8:J39" si="3">IF(($G8&gt;=3),($F8*$E8),0)</f>
        <v>0</v>
      </c>
      <c r="K8" s="42">
        <f t="shared" ref="K8:K39" si="4">IF(($G8&gt;=4),($F8*$E8),0)</f>
        <v>0</v>
      </c>
      <c r="L8" s="42">
        <f t="shared" ref="L8:L39" si="5">IF(($G8&gt;=5),($F8*$E8),0)</f>
        <v>0</v>
      </c>
      <c r="M8" s="42">
        <f t="shared" ref="M8:M39" si="6">IF(($G8&gt;=6),($F8*$E8),0)</f>
        <v>0</v>
      </c>
      <c r="N8" s="42">
        <f t="shared" ref="N8:N39" si="7">IF(($G8&gt;=7),($F8*$E8),0)</f>
        <v>0</v>
      </c>
      <c r="O8" s="42">
        <f t="shared" ref="O8:O39" si="8">IF(($G8&gt;=8),($F8*$E8),0)</f>
        <v>0</v>
      </c>
      <c r="P8" s="42">
        <f t="shared" ref="P8:P39" si="9">IF(($G8&gt;=9),($F8*$E8),0)</f>
        <v>0</v>
      </c>
      <c r="Q8" s="42">
        <f t="shared" ref="Q8:Q39" si="10">IF(($G8&gt;=10),($F8*$E8),0)</f>
        <v>0</v>
      </c>
      <c r="R8" s="42">
        <f t="shared" ref="R8:R39" si="11">IF(($G8&gt;=11),($F8*$E8),0)</f>
        <v>0</v>
      </c>
      <c r="S8" s="42">
        <f t="shared" ref="S8:S39" si="12">IF(($G8&gt;=12),($F8*$E8),0)</f>
        <v>0</v>
      </c>
      <c r="T8" s="41">
        <f t="shared" si="0"/>
        <v>8800</v>
      </c>
    </row>
    <row r="9" spans="1:20" ht="10.5" customHeight="1">
      <c r="A9" s="72"/>
      <c r="B9" s="94" t="s">
        <v>87</v>
      </c>
      <c r="C9" s="94"/>
      <c r="D9" s="94"/>
      <c r="E9" s="18">
        <v>16</v>
      </c>
      <c r="F9" s="21">
        <v>135</v>
      </c>
      <c r="G9" s="20">
        <v>1</v>
      </c>
      <c r="H9" s="42">
        <f t="shared" si="1"/>
        <v>2160</v>
      </c>
      <c r="I9" s="42">
        <f t="shared" si="2"/>
        <v>0</v>
      </c>
      <c r="J9" s="42">
        <f t="shared" si="3"/>
        <v>0</v>
      </c>
      <c r="K9" s="42">
        <f t="shared" si="4"/>
        <v>0</v>
      </c>
      <c r="L9" s="42">
        <f t="shared" si="5"/>
        <v>0</v>
      </c>
      <c r="M9" s="42">
        <f t="shared" si="6"/>
        <v>0</v>
      </c>
      <c r="N9" s="42">
        <f t="shared" si="7"/>
        <v>0</v>
      </c>
      <c r="O9" s="42">
        <f t="shared" si="8"/>
        <v>0</v>
      </c>
      <c r="P9" s="42">
        <f t="shared" si="9"/>
        <v>0</v>
      </c>
      <c r="Q9" s="42">
        <f t="shared" si="10"/>
        <v>0</v>
      </c>
      <c r="R9" s="42">
        <f t="shared" si="11"/>
        <v>0</v>
      </c>
      <c r="S9" s="42">
        <f t="shared" si="12"/>
        <v>0</v>
      </c>
      <c r="T9" s="41">
        <f t="shared" si="0"/>
        <v>2160</v>
      </c>
    </row>
    <row r="10" spans="1:20" ht="10.5" customHeight="1">
      <c r="A10" s="72"/>
      <c r="B10" s="94" t="s">
        <v>88</v>
      </c>
      <c r="C10" s="94"/>
      <c r="D10" s="94"/>
      <c r="E10" s="18">
        <v>320</v>
      </c>
      <c r="F10" s="21">
        <v>30</v>
      </c>
      <c r="G10" s="20">
        <v>1</v>
      </c>
      <c r="H10" s="42">
        <f t="shared" si="1"/>
        <v>9600</v>
      </c>
      <c r="I10" s="42">
        <f t="shared" si="2"/>
        <v>0</v>
      </c>
      <c r="J10" s="42">
        <f t="shared" si="3"/>
        <v>0</v>
      </c>
      <c r="K10" s="42">
        <f t="shared" si="4"/>
        <v>0</v>
      </c>
      <c r="L10" s="42">
        <f t="shared" si="5"/>
        <v>0</v>
      </c>
      <c r="M10" s="42">
        <f t="shared" si="6"/>
        <v>0</v>
      </c>
      <c r="N10" s="42">
        <f t="shared" si="7"/>
        <v>0</v>
      </c>
      <c r="O10" s="42">
        <f t="shared" si="8"/>
        <v>0</v>
      </c>
      <c r="P10" s="42">
        <f t="shared" si="9"/>
        <v>0</v>
      </c>
      <c r="Q10" s="42">
        <f t="shared" si="10"/>
        <v>0</v>
      </c>
      <c r="R10" s="42">
        <f t="shared" si="11"/>
        <v>0</v>
      </c>
      <c r="S10" s="42">
        <f t="shared" si="12"/>
        <v>0</v>
      </c>
      <c r="T10" s="41">
        <f t="shared" si="0"/>
        <v>9600</v>
      </c>
    </row>
    <row r="11" spans="1:20" ht="10.5" customHeight="1">
      <c r="A11" s="72"/>
      <c r="B11" s="94" t="s">
        <v>89</v>
      </c>
      <c r="C11" s="94"/>
      <c r="D11" s="94"/>
      <c r="E11" s="18">
        <v>2800</v>
      </c>
      <c r="F11" s="21">
        <v>1.2</v>
      </c>
      <c r="G11" s="20">
        <v>1</v>
      </c>
      <c r="H11" s="42">
        <f t="shared" si="1"/>
        <v>3360</v>
      </c>
      <c r="I11" s="42">
        <f t="shared" si="2"/>
        <v>0</v>
      </c>
      <c r="J11" s="42">
        <f t="shared" si="3"/>
        <v>0</v>
      </c>
      <c r="K11" s="42">
        <f t="shared" si="4"/>
        <v>0</v>
      </c>
      <c r="L11" s="42">
        <f t="shared" si="5"/>
        <v>0</v>
      </c>
      <c r="M11" s="42">
        <f t="shared" si="6"/>
        <v>0</v>
      </c>
      <c r="N11" s="42">
        <f t="shared" si="7"/>
        <v>0</v>
      </c>
      <c r="O11" s="42">
        <f t="shared" si="8"/>
        <v>0</v>
      </c>
      <c r="P11" s="42">
        <f t="shared" si="9"/>
        <v>0</v>
      </c>
      <c r="Q11" s="42">
        <f t="shared" si="10"/>
        <v>0</v>
      </c>
      <c r="R11" s="42">
        <f t="shared" si="11"/>
        <v>0</v>
      </c>
      <c r="S11" s="42">
        <f t="shared" si="12"/>
        <v>0</v>
      </c>
      <c r="T11" s="41">
        <f t="shared" si="0"/>
        <v>3360</v>
      </c>
    </row>
    <row r="12" spans="1:20" ht="10.5" customHeight="1">
      <c r="A12" s="72"/>
      <c r="B12" s="94" t="s">
        <v>90</v>
      </c>
      <c r="C12" s="94"/>
      <c r="D12" s="94"/>
      <c r="E12" s="18">
        <v>20</v>
      </c>
      <c r="F12" s="21">
        <v>28</v>
      </c>
      <c r="G12" s="20">
        <v>1</v>
      </c>
      <c r="H12" s="42">
        <f t="shared" si="1"/>
        <v>560</v>
      </c>
      <c r="I12" s="42">
        <f t="shared" si="2"/>
        <v>0</v>
      </c>
      <c r="J12" s="42">
        <f t="shared" si="3"/>
        <v>0</v>
      </c>
      <c r="K12" s="42">
        <f t="shared" si="4"/>
        <v>0</v>
      </c>
      <c r="L12" s="42">
        <f t="shared" si="5"/>
        <v>0</v>
      </c>
      <c r="M12" s="42">
        <f t="shared" si="6"/>
        <v>0</v>
      </c>
      <c r="N12" s="42">
        <f t="shared" si="7"/>
        <v>0</v>
      </c>
      <c r="O12" s="42">
        <f t="shared" si="8"/>
        <v>0</v>
      </c>
      <c r="P12" s="42">
        <f t="shared" si="9"/>
        <v>0</v>
      </c>
      <c r="Q12" s="42">
        <f t="shared" si="10"/>
        <v>0</v>
      </c>
      <c r="R12" s="42">
        <f t="shared" si="11"/>
        <v>0</v>
      </c>
      <c r="S12" s="42">
        <f t="shared" si="12"/>
        <v>0</v>
      </c>
      <c r="T12" s="41">
        <f t="shared" si="0"/>
        <v>560</v>
      </c>
    </row>
    <row r="13" spans="1:20" ht="10.5" customHeight="1">
      <c r="A13" s="72"/>
      <c r="B13" s="94" t="s">
        <v>91</v>
      </c>
      <c r="C13" s="94"/>
      <c r="D13" s="94"/>
      <c r="E13" s="18">
        <v>50</v>
      </c>
      <c r="F13" s="21">
        <v>8</v>
      </c>
      <c r="G13" s="20">
        <v>1</v>
      </c>
      <c r="H13" s="42">
        <f t="shared" si="1"/>
        <v>400</v>
      </c>
      <c r="I13" s="42">
        <f t="shared" si="2"/>
        <v>0</v>
      </c>
      <c r="J13" s="42">
        <f t="shared" si="3"/>
        <v>0</v>
      </c>
      <c r="K13" s="42">
        <f t="shared" si="4"/>
        <v>0</v>
      </c>
      <c r="L13" s="42">
        <f t="shared" si="5"/>
        <v>0</v>
      </c>
      <c r="M13" s="42">
        <f t="shared" si="6"/>
        <v>0</v>
      </c>
      <c r="N13" s="42">
        <f t="shared" si="7"/>
        <v>0</v>
      </c>
      <c r="O13" s="42">
        <f t="shared" si="8"/>
        <v>0</v>
      </c>
      <c r="P13" s="42">
        <f t="shared" si="9"/>
        <v>0</v>
      </c>
      <c r="Q13" s="42">
        <f t="shared" si="10"/>
        <v>0</v>
      </c>
      <c r="R13" s="42">
        <f t="shared" si="11"/>
        <v>0</v>
      </c>
      <c r="S13" s="42">
        <f t="shared" si="12"/>
        <v>0</v>
      </c>
      <c r="T13" s="41">
        <f t="shared" si="0"/>
        <v>400</v>
      </c>
    </row>
    <row r="14" spans="1:20" ht="10.5" hidden="1" customHeight="1">
      <c r="A14" s="72"/>
      <c r="B14" s="94"/>
      <c r="C14" s="94"/>
      <c r="D14" s="94"/>
      <c r="E14" s="18"/>
      <c r="F14" s="21"/>
      <c r="G14" s="20"/>
      <c r="H14" s="42">
        <f t="shared" si="1"/>
        <v>0</v>
      </c>
      <c r="I14" s="42">
        <f t="shared" si="2"/>
        <v>0</v>
      </c>
      <c r="J14" s="42">
        <f t="shared" si="3"/>
        <v>0</v>
      </c>
      <c r="K14" s="42">
        <f t="shared" si="4"/>
        <v>0</v>
      </c>
      <c r="L14" s="42">
        <f t="shared" si="5"/>
        <v>0</v>
      </c>
      <c r="M14" s="42">
        <f t="shared" si="6"/>
        <v>0</v>
      </c>
      <c r="N14" s="42">
        <f t="shared" si="7"/>
        <v>0</v>
      </c>
      <c r="O14" s="42">
        <f t="shared" si="8"/>
        <v>0</v>
      </c>
      <c r="P14" s="42">
        <f t="shared" si="9"/>
        <v>0</v>
      </c>
      <c r="Q14" s="42">
        <f t="shared" si="10"/>
        <v>0</v>
      </c>
      <c r="R14" s="42">
        <f t="shared" si="11"/>
        <v>0</v>
      </c>
      <c r="S14" s="42">
        <f t="shared" si="12"/>
        <v>0</v>
      </c>
      <c r="T14" s="41">
        <f t="shared" ref="T14:T19" si="13">SUM(H14:S14)</f>
        <v>0</v>
      </c>
    </row>
    <row r="15" spans="1:20" ht="10.5" hidden="1" customHeight="1">
      <c r="A15" s="72"/>
      <c r="B15" s="94"/>
      <c r="C15" s="94"/>
      <c r="D15" s="94"/>
      <c r="E15" s="18"/>
      <c r="F15" s="21"/>
      <c r="G15" s="20"/>
      <c r="H15" s="42">
        <f t="shared" si="1"/>
        <v>0</v>
      </c>
      <c r="I15" s="42">
        <f t="shared" si="2"/>
        <v>0</v>
      </c>
      <c r="J15" s="42">
        <f t="shared" si="3"/>
        <v>0</v>
      </c>
      <c r="K15" s="42">
        <f t="shared" si="4"/>
        <v>0</v>
      </c>
      <c r="L15" s="42">
        <f t="shared" si="5"/>
        <v>0</v>
      </c>
      <c r="M15" s="42">
        <f t="shared" si="6"/>
        <v>0</v>
      </c>
      <c r="N15" s="42">
        <f t="shared" si="7"/>
        <v>0</v>
      </c>
      <c r="O15" s="42">
        <f t="shared" si="8"/>
        <v>0</v>
      </c>
      <c r="P15" s="42">
        <f t="shared" si="9"/>
        <v>0</v>
      </c>
      <c r="Q15" s="42">
        <f t="shared" si="10"/>
        <v>0</v>
      </c>
      <c r="R15" s="42">
        <f t="shared" si="11"/>
        <v>0</v>
      </c>
      <c r="S15" s="42">
        <f t="shared" si="12"/>
        <v>0</v>
      </c>
      <c r="T15" s="41">
        <f t="shared" si="13"/>
        <v>0</v>
      </c>
    </row>
    <row r="16" spans="1:20" ht="10.5" hidden="1" customHeight="1">
      <c r="A16" s="72"/>
      <c r="B16" s="94"/>
      <c r="C16" s="94"/>
      <c r="D16" s="94"/>
      <c r="E16" s="18"/>
      <c r="F16" s="21"/>
      <c r="G16" s="20"/>
      <c r="H16" s="42">
        <f t="shared" si="1"/>
        <v>0</v>
      </c>
      <c r="I16" s="42">
        <f t="shared" si="2"/>
        <v>0</v>
      </c>
      <c r="J16" s="42">
        <f t="shared" si="3"/>
        <v>0</v>
      </c>
      <c r="K16" s="42">
        <f t="shared" si="4"/>
        <v>0</v>
      </c>
      <c r="L16" s="42">
        <f t="shared" si="5"/>
        <v>0</v>
      </c>
      <c r="M16" s="42">
        <f t="shared" si="6"/>
        <v>0</v>
      </c>
      <c r="N16" s="42">
        <f t="shared" si="7"/>
        <v>0</v>
      </c>
      <c r="O16" s="42">
        <f t="shared" si="8"/>
        <v>0</v>
      </c>
      <c r="P16" s="42">
        <f t="shared" si="9"/>
        <v>0</v>
      </c>
      <c r="Q16" s="42">
        <f t="shared" si="10"/>
        <v>0</v>
      </c>
      <c r="R16" s="42">
        <f t="shared" si="11"/>
        <v>0</v>
      </c>
      <c r="S16" s="42">
        <f t="shared" si="12"/>
        <v>0</v>
      </c>
      <c r="T16" s="41">
        <f t="shared" si="13"/>
        <v>0</v>
      </c>
    </row>
    <row r="17" spans="1:20" ht="10.5" hidden="1" customHeight="1">
      <c r="A17" s="72"/>
      <c r="B17" s="94"/>
      <c r="C17" s="94"/>
      <c r="D17" s="94"/>
      <c r="E17" s="18"/>
      <c r="F17" s="21"/>
      <c r="G17" s="20"/>
      <c r="H17" s="42">
        <f t="shared" si="1"/>
        <v>0</v>
      </c>
      <c r="I17" s="42">
        <f t="shared" si="2"/>
        <v>0</v>
      </c>
      <c r="J17" s="42">
        <f t="shared" si="3"/>
        <v>0</v>
      </c>
      <c r="K17" s="42">
        <f t="shared" si="4"/>
        <v>0</v>
      </c>
      <c r="L17" s="42">
        <f t="shared" si="5"/>
        <v>0</v>
      </c>
      <c r="M17" s="42">
        <f t="shared" si="6"/>
        <v>0</v>
      </c>
      <c r="N17" s="42">
        <f t="shared" si="7"/>
        <v>0</v>
      </c>
      <c r="O17" s="42">
        <f t="shared" si="8"/>
        <v>0</v>
      </c>
      <c r="P17" s="42">
        <f t="shared" si="9"/>
        <v>0</v>
      </c>
      <c r="Q17" s="42">
        <f t="shared" si="10"/>
        <v>0</v>
      </c>
      <c r="R17" s="42">
        <f t="shared" si="11"/>
        <v>0</v>
      </c>
      <c r="S17" s="42">
        <f t="shared" si="12"/>
        <v>0</v>
      </c>
      <c r="T17" s="41">
        <f t="shared" si="13"/>
        <v>0</v>
      </c>
    </row>
    <row r="18" spans="1:20" ht="10.5" hidden="1" customHeight="1">
      <c r="A18" s="72"/>
      <c r="B18" s="94"/>
      <c r="C18" s="94"/>
      <c r="D18" s="94"/>
      <c r="E18" s="18"/>
      <c r="F18" s="21"/>
      <c r="G18" s="20"/>
      <c r="H18" s="42">
        <f t="shared" si="1"/>
        <v>0</v>
      </c>
      <c r="I18" s="42">
        <f t="shared" si="2"/>
        <v>0</v>
      </c>
      <c r="J18" s="42">
        <f t="shared" si="3"/>
        <v>0</v>
      </c>
      <c r="K18" s="42">
        <f t="shared" si="4"/>
        <v>0</v>
      </c>
      <c r="L18" s="42">
        <f t="shared" si="5"/>
        <v>0</v>
      </c>
      <c r="M18" s="42">
        <f t="shared" si="6"/>
        <v>0</v>
      </c>
      <c r="N18" s="42">
        <f t="shared" si="7"/>
        <v>0</v>
      </c>
      <c r="O18" s="42">
        <f t="shared" si="8"/>
        <v>0</v>
      </c>
      <c r="P18" s="42">
        <f t="shared" si="9"/>
        <v>0</v>
      </c>
      <c r="Q18" s="42">
        <f t="shared" si="10"/>
        <v>0</v>
      </c>
      <c r="R18" s="42">
        <f t="shared" si="11"/>
        <v>0</v>
      </c>
      <c r="S18" s="42">
        <f t="shared" si="12"/>
        <v>0</v>
      </c>
      <c r="T18" s="41">
        <f t="shared" si="13"/>
        <v>0</v>
      </c>
    </row>
    <row r="19" spans="1:20" ht="10.5" hidden="1" customHeight="1">
      <c r="A19" s="72"/>
      <c r="B19" s="94"/>
      <c r="C19" s="94"/>
      <c r="D19" s="94"/>
      <c r="E19" s="18"/>
      <c r="F19" s="21"/>
      <c r="G19" s="20"/>
      <c r="H19" s="42">
        <f t="shared" si="1"/>
        <v>0</v>
      </c>
      <c r="I19" s="42">
        <f t="shared" si="2"/>
        <v>0</v>
      </c>
      <c r="J19" s="42">
        <f t="shared" si="3"/>
        <v>0</v>
      </c>
      <c r="K19" s="42">
        <f t="shared" si="4"/>
        <v>0</v>
      </c>
      <c r="L19" s="42">
        <f t="shared" si="5"/>
        <v>0</v>
      </c>
      <c r="M19" s="42">
        <f t="shared" si="6"/>
        <v>0</v>
      </c>
      <c r="N19" s="42">
        <f t="shared" si="7"/>
        <v>0</v>
      </c>
      <c r="O19" s="42">
        <f t="shared" si="8"/>
        <v>0</v>
      </c>
      <c r="P19" s="42">
        <f t="shared" si="9"/>
        <v>0</v>
      </c>
      <c r="Q19" s="42">
        <f t="shared" si="10"/>
        <v>0</v>
      </c>
      <c r="R19" s="42">
        <f t="shared" si="11"/>
        <v>0</v>
      </c>
      <c r="S19" s="42">
        <f t="shared" si="12"/>
        <v>0</v>
      </c>
      <c r="T19" s="41">
        <f t="shared" si="13"/>
        <v>0</v>
      </c>
    </row>
    <row r="20" spans="1:20" ht="10.5" hidden="1" customHeight="1">
      <c r="A20" s="72"/>
      <c r="B20" s="94"/>
      <c r="C20" s="94"/>
      <c r="D20" s="94"/>
      <c r="E20" s="18"/>
      <c r="F20" s="21"/>
      <c r="G20" s="20"/>
      <c r="H20" s="42">
        <f t="shared" si="1"/>
        <v>0</v>
      </c>
      <c r="I20" s="42">
        <f t="shared" si="2"/>
        <v>0</v>
      </c>
      <c r="J20" s="42">
        <f t="shared" si="3"/>
        <v>0</v>
      </c>
      <c r="K20" s="42">
        <f t="shared" si="4"/>
        <v>0</v>
      </c>
      <c r="L20" s="42">
        <f t="shared" si="5"/>
        <v>0</v>
      </c>
      <c r="M20" s="42">
        <f t="shared" si="6"/>
        <v>0</v>
      </c>
      <c r="N20" s="42">
        <f t="shared" si="7"/>
        <v>0</v>
      </c>
      <c r="O20" s="42">
        <f t="shared" si="8"/>
        <v>0</v>
      </c>
      <c r="P20" s="42">
        <f t="shared" si="9"/>
        <v>0</v>
      </c>
      <c r="Q20" s="42">
        <f t="shared" si="10"/>
        <v>0</v>
      </c>
      <c r="R20" s="42">
        <f t="shared" si="11"/>
        <v>0</v>
      </c>
      <c r="S20" s="42">
        <f t="shared" si="12"/>
        <v>0</v>
      </c>
      <c r="T20" s="41">
        <f>SUM(H20:S20)</f>
        <v>0</v>
      </c>
    </row>
    <row r="21" spans="1:20" ht="10.5" customHeight="1">
      <c r="A21" s="72"/>
      <c r="B21" s="94"/>
      <c r="C21" s="94"/>
      <c r="D21" s="94"/>
      <c r="E21" s="18"/>
      <c r="F21" s="21"/>
      <c r="G21" s="20">
        <v>0</v>
      </c>
      <c r="H21" s="42">
        <f t="shared" si="1"/>
        <v>0</v>
      </c>
      <c r="I21" s="42">
        <f t="shared" si="2"/>
        <v>0</v>
      </c>
      <c r="J21" s="42">
        <f t="shared" si="3"/>
        <v>0</v>
      </c>
      <c r="K21" s="42">
        <f t="shared" si="4"/>
        <v>0</v>
      </c>
      <c r="L21" s="42">
        <f t="shared" si="5"/>
        <v>0</v>
      </c>
      <c r="M21" s="42">
        <f t="shared" si="6"/>
        <v>0</v>
      </c>
      <c r="N21" s="42">
        <f t="shared" si="7"/>
        <v>0</v>
      </c>
      <c r="O21" s="42">
        <f t="shared" si="8"/>
        <v>0</v>
      </c>
      <c r="P21" s="42">
        <f t="shared" si="9"/>
        <v>0</v>
      </c>
      <c r="Q21" s="42">
        <f t="shared" si="10"/>
        <v>0</v>
      </c>
      <c r="R21" s="42">
        <f t="shared" si="11"/>
        <v>0</v>
      </c>
      <c r="S21" s="42">
        <f t="shared" si="12"/>
        <v>0</v>
      </c>
      <c r="T21" s="41">
        <f>SUM(H21:S21)</f>
        <v>0</v>
      </c>
    </row>
    <row r="22" spans="1:20" ht="10.5" customHeight="1">
      <c r="A22" s="73" t="s">
        <v>6</v>
      </c>
      <c r="B22" s="74"/>
      <c r="C22" s="74"/>
      <c r="D22" s="74"/>
      <c r="E22" s="74"/>
      <c r="F22" s="74"/>
      <c r="G22" s="74"/>
      <c r="H22" s="43"/>
      <c r="I22" s="43"/>
      <c r="J22" s="43"/>
      <c r="K22" s="43"/>
      <c r="L22" s="43"/>
      <c r="M22" s="43"/>
      <c r="N22" s="43"/>
      <c r="O22" s="43"/>
      <c r="P22" s="43"/>
      <c r="Q22" s="43"/>
      <c r="R22" s="43"/>
      <c r="S22" s="43"/>
      <c r="T22" s="44"/>
    </row>
    <row r="23" spans="1:20" ht="10.5" customHeight="1">
      <c r="A23" s="72"/>
      <c r="B23" s="29" t="s">
        <v>7</v>
      </c>
      <c r="C23" s="23"/>
      <c r="D23" s="23"/>
      <c r="E23" s="25" t="s">
        <v>19</v>
      </c>
      <c r="F23" s="25" t="s">
        <v>55</v>
      </c>
      <c r="G23" s="25" t="s">
        <v>51</v>
      </c>
      <c r="H23" s="42"/>
      <c r="I23" s="42"/>
      <c r="J23" s="42"/>
      <c r="K23" s="42"/>
      <c r="L23" s="42"/>
      <c r="M23" s="42"/>
      <c r="N23" s="42"/>
      <c r="O23" s="42"/>
      <c r="P23" s="42"/>
      <c r="Q23" s="42"/>
      <c r="R23" s="42"/>
      <c r="S23" s="42"/>
      <c r="T23" s="41"/>
    </row>
    <row r="24" spans="1:20" ht="10.5" customHeight="1">
      <c r="A24" s="72"/>
      <c r="B24" s="22" t="s">
        <v>92</v>
      </c>
      <c r="C24" s="22"/>
      <c r="D24" s="23"/>
      <c r="E24" s="18">
        <v>1</v>
      </c>
      <c r="F24" s="24">
        <v>5000</v>
      </c>
      <c r="G24" s="20">
        <v>12</v>
      </c>
      <c r="H24" s="42">
        <f t="shared" si="1"/>
        <v>5000</v>
      </c>
      <c r="I24" s="42">
        <f t="shared" si="2"/>
        <v>5000</v>
      </c>
      <c r="J24" s="42">
        <f t="shared" si="3"/>
        <v>5000</v>
      </c>
      <c r="K24" s="42">
        <f t="shared" si="4"/>
        <v>5000</v>
      </c>
      <c r="L24" s="42">
        <f t="shared" si="5"/>
        <v>5000</v>
      </c>
      <c r="M24" s="42">
        <f t="shared" si="6"/>
        <v>5000</v>
      </c>
      <c r="N24" s="42">
        <f t="shared" si="7"/>
        <v>5000</v>
      </c>
      <c r="O24" s="42">
        <f t="shared" si="8"/>
        <v>5000</v>
      </c>
      <c r="P24" s="42">
        <f t="shared" si="9"/>
        <v>5000</v>
      </c>
      <c r="Q24" s="42">
        <f t="shared" si="10"/>
        <v>5000</v>
      </c>
      <c r="R24" s="42">
        <f t="shared" si="11"/>
        <v>5000</v>
      </c>
      <c r="S24" s="42">
        <f t="shared" si="12"/>
        <v>5000</v>
      </c>
      <c r="T24" s="41">
        <f t="shared" ref="T24:T39" si="14">SUM(H24:S24)</f>
        <v>60000</v>
      </c>
    </row>
    <row r="25" spans="1:20" ht="10.5" customHeight="1">
      <c r="A25" s="72"/>
      <c r="B25" s="22" t="s">
        <v>93</v>
      </c>
      <c r="C25" s="22"/>
      <c r="D25" s="23"/>
      <c r="E25" s="18">
        <v>1</v>
      </c>
      <c r="F25" s="24">
        <v>3600</v>
      </c>
      <c r="G25" s="20">
        <v>12</v>
      </c>
      <c r="H25" s="42">
        <f t="shared" si="1"/>
        <v>3600</v>
      </c>
      <c r="I25" s="42">
        <f t="shared" si="2"/>
        <v>3600</v>
      </c>
      <c r="J25" s="42">
        <f t="shared" si="3"/>
        <v>3600</v>
      </c>
      <c r="K25" s="42">
        <f t="shared" si="4"/>
        <v>3600</v>
      </c>
      <c r="L25" s="42">
        <f t="shared" si="5"/>
        <v>3600</v>
      </c>
      <c r="M25" s="42">
        <f t="shared" si="6"/>
        <v>3600</v>
      </c>
      <c r="N25" s="42">
        <f t="shared" si="7"/>
        <v>3600</v>
      </c>
      <c r="O25" s="42">
        <f t="shared" si="8"/>
        <v>3600</v>
      </c>
      <c r="P25" s="42">
        <f t="shared" si="9"/>
        <v>3600</v>
      </c>
      <c r="Q25" s="42">
        <f t="shared" si="10"/>
        <v>3600</v>
      </c>
      <c r="R25" s="42">
        <f t="shared" si="11"/>
        <v>3600</v>
      </c>
      <c r="S25" s="42">
        <f t="shared" si="12"/>
        <v>3600</v>
      </c>
      <c r="T25" s="41">
        <f t="shared" si="14"/>
        <v>43200</v>
      </c>
    </row>
    <row r="26" spans="1:20" ht="10.5" customHeight="1">
      <c r="A26" s="72"/>
      <c r="B26" s="22" t="s">
        <v>94</v>
      </c>
      <c r="C26" s="22"/>
      <c r="D26" s="23"/>
      <c r="E26" s="18">
        <v>4</v>
      </c>
      <c r="F26" s="24">
        <v>300</v>
      </c>
      <c r="G26" s="20">
        <v>12</v>
      </c>
      <c r="H26" s="42">
        <f t="shared" si="1"/>
        <v>1200</v>
      </c>
      <c r="I26" s="42">
        <f t="shared" si="2"/>
        <v>1200</v>
      </c>
      <c r="J26" s="42">
        <f t="shared" si="3"/>
        <v>1200</v>
      </c>
      <c r="K26" s="42">
        <f t="shared" si="4"/>
        <v>1200</v>
      </c>
      <c r="L26" s="42">
        <f t="shared" si="5"/>
        <v>1200</v>
      </c>
      <c r="M26" s="42">
        <f t="shared" si="6"/>
        <v>1200</v>
      </c>
      <c r="N26" s="42">
        <f t="shared" si="7"/>
        <v>1200</v>
      </c>
      <c r="O26" s="42">
        <f t="shared" si="8"/>
        <v>1200</v>
      </c>
      <c r="P26" s="42">
        <f t="shared" si="9"/>
        <v>1200</v>
      </c>
      <c r="Q26" s="42">
        <f t="shared" si="10"/>
        <v>1200</v>
      </c>
      <c r="R26" s="42">
        <f t="shared" si="11"/>
        <v>1200</v>
      </c>
      <c r="S26" s="42">
        <f t="shared" si="12"/>
        <v>1200</v>
      </c>
      <c r="T26" s="41">
        <f t="shared" si="14"/>
        <v>14400</v>
      </c>
    </row>
    <row r="27" spans="1:20" ht="10.5" customHeight="1">
      <c r="A27" s="72"/>
      <c r="B27" s="22" t="s">
        <v>95</v>
      </c>
      <c r="C27" s="22"/>
      <c r="D27" s="23"/>
      <c r="E27" s="18">
        <v>4</v>
      </c>
      <c r="F27" s="24">
        <v>180</v>
      </c>
      <c r="G27" s="20">
        <v>12</v>
      </c>
      <c r="H27" s="42">
        <f t="shared" si="1"/>
        <v>720</v>
      </c>
      <c r="I27" s="42">
        <f t="shared" si="2"/>
        <v>720</v>
      </c>
      <c r="J27" s="42">
        <f t="shared" si="3"/>
        <v>720</v>
      </c>
      <c r="K27" s="42">
        <f t="shared" si="4"/>
        <v>720</v>
      </c>
      <c r="L27" s="42">
        <f t="shared" si="5"/>
        <v>720</v>
      </c>
      <c r="M27" s="42">
        <f t="shared" si="6"/>
        <v>720</v>
      </c>
      <c r="N27" s="42">
        <f t="shared" si="7"/>
        <v>720</v>
      </c>
      <c r="O27" s="42">
        <f t="shared" si="8"/>
        <v>720</v>
      </c>
      <c r="P27" s="42">
        <f t="shared" si="9"/>
        <v>720</v>
      </c>
      <c r="Q27" s="42">
        <f t="shared" si="10"/>
        <v>720</v>
      </c>
      <c r="R27" s="42">
        <f t="shared" si="11"/>
        <v>720</v>
      </c>
      <c r="S27" s="42">
        <f t="shared" si="12"/>
        <v>720</v>
      </c>
      <c r="T27" s="41">
        <f t="shared" si="14"/>
        <v>8640</v>
      </c>
    </row>
    <row r="28" spans="1:20" ht="10.5" customHeight="1">
      <c r="A28" s="72"/>
      <c r="B28" s="22"/>
      <c r="C28" s="22"/>
      <c r="D28" s="23"/>
      <c r="E28" s="18"/>
      <c r="F28" s="24"/>
      <c r="G28" s="20"/>
      <c r="H28" s="42">
        <f t="shared" si="1"/>
        <v>0</v>
      </c>
      <c r="I28" s="42">
        <f t="shared" si="2"/>
        <v>0</v>
      </c>
      <c r="J28" s="42">
        <f t="shared" si="3"/>
        <v>0</v>
      </c>
      <c r="K28" s="42">
        <f t="shared" si="4"/>
        <v>0</v>
      </c>
      <c r="L28" s="42">
        <f t="shared" si="5"/>
        <v>0</v>
      </c>
      <c r="M28" s="42">
        <f t="shared" si="6"/>
        <v>0</v>
      </c>
      <c r="N28" s="42">
        <f t="shared" si="7"/>
        <v>0</v>
      </c>
      <c r="O28" s="42">
        <f t="shared" si="8"/>
        <v>0</v>
      </c>
      <c r="P28" s="42">
        <f t="shared" si="9"/>
        <v>0</v>
      </c>
      <c r="Q28" s="42">
        <f t="shared" si="10"/>
        <v>0</v>
      </c>
      <c r="R28" s="42">
        <f t="shared" si="11"/>
        <v>0</v>
      </c>
      <c r="S28" s="42">
        <f t="shared" si="12"/>
        <v>0</v>
      </c>
      <c r="T28" s="41">
        <f t="shared" si="14"/>
        <v>0</v>
      </c>
    </row>
    <row r="29" spans="1:20" ht="10.5" hidden="1" customHeight="1">
      <c r="A29" s="72"/>
      <c r="B29" s="22"/>
      <c r="C29" s="22"/>
      <c r="D29" s="23"/>
      <c r="E29" s="18"/>
      <c r="F29" s="24"/>
      <c r="G29" s="20"/>
      <c r="H29" s="42">
        <f t="shared" si="1"/>
        <v>0</v>
      </c>
      <c r="I29" s="42">
        <f t="shared" si="2"/>
        <v>0</v>
      </c>
      <c r="J29" s="42">
        <f t="shared" si="3"/>
        <v>0</v>
      </c>
      <c r="K29" s="42">
        <f t="shared" si="4"/>
        <v>0</v>
      </c>
      <c r="L29" s="42">
        <f t="shared" si="5"/>
        <v>0</v>
      </c>
      <c r="M29" s="42">
        <f t="shared" si="6"/>
        <v>0</v>
      </c>
      <c r="N29" s="42">
        <f t="shared" si="7"/>
        <v>0</v>
      </c>
      <c r="O29" s="42">
        <f t="shared" si="8"/>
        <v>0</v>
      </c>
      <c r="P29" s="42">
        <f t="shared" si="9"/>
        <v>0</v>
      </c>
      <c r="Q29" s="42">
        <f t="shared" si="10"/>
        <v>0</v>
      </c>
      <c r="R29" s="42">
        <f t="shared" si="11"/>
        <v>0</v>
      </c>
      <c r="S29" s="42">
        <f t="shared" si="12"/>
        <v>0</v>
      </c>
      <c r="T29" s="41">
        <f t="shared" si="14"/>
        <v>0</v>
      </c>
    </row>
    <row r="30" spans="1:20" ht="10.5" hidden="1" customHeight="1">
      <c r="A30" s="72"/>
      <c r="B30" s="22"/>
      <c r="C30" s="22"/>
      <c r="D30" s="23"/>
      <c r="E30" s="18"/>
      <c r="F30" s="24"/>
      <c r="G30" s="20"/>
      <c r="H30" s="42">
        <f t="shared" si="1"/>
        <v>0</v>
      </c>
      <c r="I30" s="42">
        <f t="shared" si="2"/>
        <v>0</v>
      </c>
      <c r="J30" s="42">
        <f t="shared" si="3"/>
        <v>0</v>
      </c>
      <c r="K30" s="42">
        <f t="shared" si="4"/>
        <v>0</v>
      </c>
      <c r="L30" s="42">
        <f t="shared" si="5"/>
        <v>0</v>
      </c>
      <c r="M30" s="42">
        <f t="shared" si="6"/>
        <v>0</v>
      </c>
      <c r="N30" s="42">
        <f t="shared" si="7"/>
        <v>0</v>
      </c>
      <c r="O30" s="42">
        <f t="shared" si="8"/>
        <v>0</v>
      </c>
      <c r="P30" s="42">
        <f t="shared" si="9"/>
        <v>0</v>
      </c>
      <c r="Q30" s="42">
        <f t="shared" si="10"/>
        <v>0</v>
      </c>
      <c r="R30" s="42">
        <f t="shared" si="11"/>
        <v>0</v>
      </c>
      <c r="S30" s="42">
        <f t="shared" si="12"/>
        <v>0</v>
      </c>
      <c r="T30" s="41">
        <f t="shared" si="14"/>
        <v>0</v>
      </c>
    </row>
    <row r="31" spans="1:20" ht="10.5" hidden="1" customHeight="1">
      <c r="A31" s="72"/>
      <c r="B31" s="22"/>
      <c r="C31" s="22"/>
      <c r="D31" s="23"/>
      <c r="E31" s="18"/>
      <c r="F31" s="24"/>
      <c r="G31" s="20"/>
      <c r="H31" s="42">
        <f t="shared" si="1"/>
        <v>0</v>
      </c>
      <c r="I31" s="42">
        <f t="shared" si="2"/>
        <v>0</v>
      </c>
      <c r="J31" s="42">
        <f t="shared" si="3"/>
        <v>0</v>
      </c>
      <c r="K31" s="42">
        <f t="shared" si="4"/>
        <v>0</v>
      </c>
      <c r="L31" s="42">
        <f t="shared" si="5"/>
        <v>0</v>
      </c>
      <c r="M31" s="42">
        <f t="shared" si="6"/>
        <v>0</v>
      </c>
      <c r="N31" s="42">
        <f t="shared" si="7"/>
        <v>0</v>
      </c>
      <c r="O31" s="42">
        <f t="shared" si="8"/>
        <v>0</v>
      </c>
      <c r="P31" s="42">
        <f t="shared" si="9"/>
        <v>0</v>
      </c>
      <c r="Q31" s="42">
        <f t="shared" si="10"/>
        <v>0</v>
      </c>
      <c r="R31" s="42">
        <f t="shared" si="11"/>
        <v>0</v>
      </c>
      <c r="S31" s="42">
        <f t="shared" si="12"/>
        <v>0</v>
      </c>
      <c r="T31" s="41">
        <f t="shared" si="14"/>
        <v>0</v>
      </c>
    </row>
    <row r="32" spans="1:20" ht="10.5" hidden="1" customHeight="1">
      <c r="A32" s="72"/>
      <c r="B32" s="22"/>
      <c r="C32" s="22"/>
      <c r="D32" s="23"/>
      <c r="E32" s="18"/>
      <c r="F32" s="24"/>
      <c r="G32" s="20"/>
      <c r="H32" s="42">
        <f t="shared" si="1"/>
        <v>0</v>
      </c>
      <c r="I32" s="42">
        <f t="shared" si="2"/>
        <v>0</v>
      </c>
      <c r="J32" s="42">
        <f t="shared" si="3"/>
        <v>0</v>
      </c>
      <c r="K32" s="42">
        <f t="shared" si="4"/>
        <v>0</v>
      </c>
      <c r="L32" s="42">
        <f t="shared" si="5"/>
        <v>0</v>
      </c>
      <c r="M32" s="42">
        <f t="shared" si="6"/>
        <v>0</v>
      </c>
      <c r="N32" s="42">
        <f t="shared" si="7"/>
        <v>0</v>
      </c>
      <c r="O32" s="42">
        <f t="shared" si="8"/>
        <v>0</v>
      </c>
      <c r="P32" s="42">
        <f t="shared" si="9"/>
        <v>0</v>
      </c>
      <c r="Q32" s="42">
        <f t="shared" si="10"/>
        <v>0</v>
      </c>
      <c r="R32" s="42">
        <f t="shared" si="11"/>
        <v>0</v>
      </c>
      <c r="S32" s="42">
        <f t="shared" si="12"/>
        <v>0</v>
      </c>
      <c r="T32" s="41">
        <f t="shared" si="14"/>
        <v>0</v>
      </c>
    </row>
    <row r="33" spans="1:20" ht="10.5" hidden="1" customHeight="1">
      <c r="A33" s="72"/>
      <c r="B33" s="22"/>
      <c r="C33" s="22"/>
      <c r="D33" s="23"/>
      <c r="E33" s="18"/>
      <c r="F33" s="24"/>
      <c r="G33" s="20"/>
      <c r="H33" s="42">
        <f t="shared" si="1"/>
        <v>0</v>
      </c>
      <c r="I33" s="42">
        <f t="shared" si="2"/>
        <v>0</v>
      </c>
      <c r="J33" s="42">
        <f t="shared" si="3"/>
        <v>0</v>
      </c>
      <c r="K33" s="42">
        <f t="shared" si="4"/>
        <v>0</v>
      </c>
      <c r="L33" s="42">
        <f t="shared" si="5"/>
        <v>0</v>
      </c>
      <c r="M33" s="42">
        <f t="shared" si="6"/>
        <v>0</v>
      </c>
      <c r="N33" s="42">
        <f t="shared" si="7"/>
        <v>0</v>
      </c>
      <c r="O33" s="42">
        <f t="shared" si="8"/>
        <v>0</v>
      </c>
      <c r="P33" s="42">
        <f t="shared" si="9"/>
        <v>0</v>
      </c>
      <c r="Q33" s="42">
        <f t="shared" si="10"/>
        <v>0</v>
      </c>
      <c r="R33" s="42">
        <f t="shared" si="11"/>
        <v>0</v>
      </c>
      <c r="S33" s="42">
        <f t="shared" si="12"/>
        <v>0</v>
      </c>
      <c r="T33" s="41">
        <f t="shared" si="14"/>
        <v>0</v>
      </c>
    </row>
    <row r="34" spans="1:20" ht="10.5" hidden="1" customHeight="1">
      <c r="A34" s="72"/>
      <c r="B34" s="22"/>
      <c r="C34" s="22"/>
      <c r="D34" s="23"/>
      <c r="E34" s="18"/>
      <c r="F34" s="24"/>
      <c r="G34" s="20"/>
      <c r="H34" s="42">
        <f t="shared" si="1"/>
        <v>0</v>
      </c>
      <c r="I34" s="42">
        <f t="shared" si="2"/>
        <v>0</v>
      </c>
      <c r="J34" s="42">
        <f t="shared" si="3"/>
        <v>0</v>
      </c>
      <c r="K34" s="42">
        <f t="shared" si="4"/>
        <v>0</v>
      </c>
      <c r="L34" s="42">
        <f t="shared" si="5"/>
        <v>0</v>
      </c>
      <c r="M34" s="42">
        <f t="shared" si="6"/>
        <v>0</v>
      </c>
      <c r="N34" s="42">
        <f t="shared" si="7"/>
        <v>0</v>
      </c>
      <c r="O34" s="42">
        <f t="shared" si="8"/>
        <v>0</v>
      </c>
      <c r="P34" s="42">
        <f t="shared" si="9"/>
        <v>0</v>
      </c>
      <c r="Q34" s="42">
        <f t="shared" si="10"/>
        <v>0</v>
      </c>
      <c r="R34" s="42">
        <f t="shared" si="11"/>
        <v>0</v>
      </c>
      <c r="S34" s="42">
        <f t="shared" si="12"/>
        <v>0</v>
      </c>
      <c r="T34" s="41">
        <f t="shared" si="14"/>
        <v>0</v>
      </c>
    </row>
    <row r="35" spans="1:20" ht="10.5" hidden="1" customHeight="1">
      <c r="A35" s="72"/>
      <c r="B35" s="22"/>
      <c r="C35" s="22"/>
      <c r="D35" s="23"/>
      <c r="E35" s="18"/>
      <c r="F35" s="24"/>
      <c r="G35" s="20"/>
      <c r="H35" s="42">
        <f t="shared" si="1"/>
        <v>0</v>
      </c>
      <c r="I35" s="42">
        <f t="shared" si="2"/>
        <v>0</v>
      </c>
      <c r="J35" s="42">
        <f t="shared" si="3"/>
        <v>0</v>
      </c>
      <c r="K35" s="42">
        <f t="shared" si="4"/>
        <v>0</v>
      </c>
      <c r="L35" s="42">
        <f t="shared" si="5"/>
        <v>0</v>
      </c>
      <c r="M35" s="42">
        <f t="shared" si="6"/>
        <v>0</v>
      </c>
      <c r="N35" s="42">
        <f t="shared" si="7"/>
        <v>0</v>
      </c>
      <c r="O35" s="42">
        <f t="shared" si="8"/>
        <v>0</v>
      </c>
      <c r="P35" s="42">
        <f t="shared" si="9"/>
        <v>0</v>
      </c>
      <c r="Q35" s="42">
        <f t="shared" si="10"/>
        <v>0</v>
      </c>
      <c r="R35" s="42">
        <f t="shared" si="11"/>
        <v>0</v>
      </c>
      <c r="S35" s="42">
        <f t="shared" si="12"/>
        <v>0</v>
      </c>
      <c r="T35" s="41">
        <f t="shared" si="14"/>
        <v>0</v>
      </c>
    </row>
    <row r="36" spans="1:20" ht="10.5" hidden="1" customHeight="1">
      <c r="A36" s="72"/>
      <c r="B36" s="22"/>
      <c r="C36" s="22"/>
      <c r="D36" s="23"/>
      <c r="E36" s="18"/>
      <c r="F36" s="24"/>
      <c r="G36" s="20"/>
      <c r="H36" s="42">
        <f t="shared" si="1"/>
        <v>0</v>
      </c>
      <c r="I36" s="42">
        <f t="shared" si="2"/>
        <v>0</v>
      </c>
      <c r="J36" s="42">
        <f t="shared" si="3"/>
        <v>0</v>
      </c>
      <c r="K36" s="42">
        <f t="shared" si="4"/>
        <v>0</v>
      </c>
      <c r="L36" s="42">
        <f t="shared" si="5"/>
        <v>0</v>
      </c>
      <c r="M36" s="42">
        <f t="shared" si="6"/>
        <v>0</v>
      </c>
      <c r="N36" s="42">
        <f t="shared" si="7"/>
        <v>0</v>
      </c>
      <c r="O36" s="42">
        <f t="shared" si="8"/>
        <v>0</v>
      </c>
      <c r="P36" s="42">
        <f t="shared" si="9"/>
        <v>0</v>
      </c>
      <c r="Q36" s="42">
        <f t="shared" si="10"/>
        <v>0</v>
      </c>
      <c r="R36" s="42">
        <f t="shared" si="11"/>
        <v>0</v>
      </c>
      <c r="S36" s="42">
        <f t="shared" si="12"/>
        <v>0</v>
      </c>
      <c r="T36" s="41">
        <f t="shared" si="14"/>
        <v>0</v>
      </c>
    </row>
    <row r="37" spans="1:20" ht="10.5" hidden="1" customHeight="1">
      <c r="A37" s="72"/>
      <c r="B37" s="22"/>
      <c r="C37" s="22"/>
      <c r="D37" s="23"/>
      <c r="E37" s="18"/>
      <c r="F37" s="24"/>
      <c r="G37" s="20"/>
      <c r="H37" s="42">
        <f t="shared" si="1"/>
        <v>0</v>
      </c>
      <c r="I37" s="42">
        <f t="shared" si="2"/>
        <v>0</v>
      </c>
      <c r="J37" s="42">
        <f t="shared" si="3"/>
        <v>0</v>
      </c>
      <c r="K37" s="42">
        <f t="shared" si="4"/>
        <v>0</v>
      </c>
      <c r="L37" s="42">
        <f t="shared" si="5"/>
        <v>0</v>
      </c>
      <c r="M37" s="42">
        <f t="shared" si="6"/>
        <v>0</v>
      </c>
      <c r="N37" s="42">
        <f t="shared" si="7"/>
        <v>0</v>
      </c>
      <c r="O37" s="42">
        <f t="shared" si="8"/>
        <v>0</v>
      </c>
      <c r="P37" s="42">
        <f t="shared" si="9"/>
        <v>0</v>
      </c>
      <c r="Q37" s="42">
        <f t="shared" si="10"/>
        <v>0</v>
      </c>
      <c r="R37" s="42">
        <f t="shared" si="11"/>
        <v>0</v>
      </c>
      <c r="S37" s="42">
        <f t="shared" si="12"/>
        <v>0</v>
      </c>
      <c r="T37" s="41">
        <f t="shared" si="14"/>
        <v>0</v>
      </c>
    </row>
    <row r="38" spans="1:20" ht="10.5" customHeight="1">
      <c r="A38" s="72"/>
      <c r="B38" s="22"/>
      <c r="C38" s="22"/>
      <c r="D38" s="23"/>
      <c r="E38" s="23"/>
      <c r="F38" s="23"/>
      <c r="G38" s="23"/>
      <c r="H38" s="42">
        <f t="shared" si="1"/>
        <v>0</v>
      </c>
      <c r="I38" s="42">
        <f t="shared" si="2"/>
        <v>0</v>
      </c>
      <c r="J38" s="42">
        <f t="shared" si="3"/>
        <v>0</v>
      </c>
      <c r="K38" s="42">
        <f t="shared" si="4"/>
        <v>0</v>
      </c>
      <c r="L38" s="42">
        <f t="shared" si="5"/>
        <v>0</v>
      </c>
      <c r="M38" s="42">
        <f t="shared" si="6"/>
        <v>0</v>
      </c>
      <c r="N38" s="42">
        <f t="shared" si="7"/>
        <v>0</v>
      </c>
      <c r="O38" s="42">
        <f t="shared" si="8"/>
        <v>0</v>
      </c>
      <c r="P38" s="42">
        <f t="shared" si="9"/>
        <v>0</v>
      </c>
      <c r="Q38" s="42">
        <f t="shared" si="10"/>
        <v>0</v>
      </c>
      <c r="R38" s="42">
        <f t="shared" si="11"/>
        <v>0</v>
      </c>
      <c r="S38" s="42">
        <f t="shared" si="12"/>
        <v>0</v>
      </c>
      <c r="T38" s="41">
        <f t="shared" si="14"/>
        <v>0</v>
      </c>
    </row>
    <row r="39" spans="1:20" ht="10.5" customHeight="1">
      <c r="A39" s="72"/>
      <c r="B39" s="29" t="s">
        <v>8</v>
      </c>
      <c r="C39" s="23"/>
      <c r="D39" s="23"/>
      <c r="E39" s="23"/>
      <c r="F39" s="23"/>
      <c r="G39" s="23"/>
      <c r="H39" s="42">
        <f t="shared" si="1"/>
        <v>0</v>
      </c>
      <c r="I39" s="42">
        <f t="shared" si="2"/>
        <v>0</v>
      </c>
      <c r="J39" s="42">
        <f t="shared" si="3"/>
        <v>0</v>
      </c>
      <c r="K39" s="42">
        <f t="shared" si="4"/>
        <v>0</v>
      </c>
      <c r="L39" s="42">
        <f t="shared" si="5"/>
        <v>0</v>
      </c>
      <c r="M39" s="42">
        <f t="shared" si="6"/>
        <v>0</v>
      </c>
      <c r="N39" s="42">
        <f t="shared" si="7"/>
        <v>0</v>
      </c>
      <c r="O39" s="42">
        <f t="shared" si="8"/>
        <v>0</v>
      </c>
      <c r="P39" s="42">
        <f t="shared" si="9"/>
        <v>0</v>
      </c>
      <c r="Q39" s="42">
        <f t="shared" si="10"/>
        <v>0</v>
      </c>
      <c r="R39" s="42">
        <f t="shared" si="11"/>
        <v>0</v>
      </c>
      <c r="S39" s="42">
        <f t="shared" si="12"/>
        <v>0</v>
      </c>
      <c r="T39" s="41">
        <f t="shared" si="14"/>
        <v>0</v>
      </c>
    </row>
    <row r="40" spans="1:20" ht="10.5" customHeight="1">
      <c r="A40" s="72"/>
      <c r="B40" s="22"/>
      <c r="C40" s="108" t="s">
        <v>54</v>
      </c>
      <c r="D40" s="108"/>
      <c r="E40" s="25" t="s">
        <v>19</v>
      </c>
      <c r="F40" s="25" t="s">
        <v>55</v>
      </c>
      <c r="G40" s="25" t="s">
        <v>51</v>
      </c>
      <c r="H40" s="42"/>
      <c r="I40" s="41"/>
      <c r="J40" s="41"/>
      <c r="K40" s="41"/>
      <c r="L40" s="41"/>
      <c r="M40" s="41"/>
      <c r="N40" s="41"/>
      <c r="O40" s="41"/>
      <c r="P40" s="41"/>
      <c r="Q40" s="41"/>
      <c r="R40" s="41"/>
      <c r="S40" s="41"/>
      <c r="T40" s="41"/>
    </row>
    <row r="41" spans="1:20" ht="10.5" customHeight="1">
      <c r="A41" s="72"/>
      <c r="B41" s="94" t="s">
        <v>96</v>
      </c>
      <c r="C41" s="94"/>
      <c r="D41" s="94"/>
      <c r="E41" s="18">
        <v>1</v>
      </c>
      <c r="F41" s="21">
        <v>1500</v>
      </c>
      <c r="G41" s="20">
        <v>12</v>
      </c>
      <c r="H41" s="42">
        <f t="shared" ref="H41:H51" si="15">IF(($G41&gt;=1),($F41*$E41),0)</f>
        <v>1500</v>
      </c>
      <c r="I41" s="42">
        <f t="shared" ref="I41:I51" si="16">IF(($G41&gt;=2),($F41*$E41),0)</f>
        <v>1500</v>
      </c>
      <c r="J41" s="42">
        <f t="shared" ref="J41:J51" si="17">IF(($G41&gt;=3),($F41*$E41),0)</f>
        <v>1500</v>
      </c>
      <c r="K41" s="42">
        <f t="shared" ref="K41:K51" si="18">IF(($G41&gt;=4),($F41*$E41),0)</f>
        <v>1500</v>
      </c>
      <c r="L41" s="42">
        <f t="shared" ref="L41:L51" si="19">IF(($G41&gt;=5),($F41*$E41),0)</f>
        <v>1500</v>
      </c>
      <c r="M41" s="42">
        <f t="shared" ref="M41:M51" si="20">IF(($G41&gt;=6),($F41*$E41),0)</f>
        <v>1500</v>
      </c>
      <c r="N41" s="42">
        <f t="shared" ref="N41:N51" si="21">IF(($G41&gt;=7),($F41*$E41),0)</f>
        <v>1500</v>
      </c>
      <c r="O41" s="42">
        <f t="shared" ref="O41:O51" si="22">IF(($G41&gt;=8),($F41*$E41),0)</f>
        <v>1500</v>
      </c>
      <c r="P41" s="42">
        <f t="shared" ref="P41:P51" si="23">IF(($G41&gt;=9),($F41*$E41),0)</f>
        <v>1500</v>
      </c>
      <c r="Q41" s="42">
        <f t="shared" ref="Q41:Q51" si="24">IF(($G41&gt;=10),($F41*$E41),0)</f>
        <v>1500</v>
      </c>
      <c r="R41" s="42">
        <f t="shared" ref="R41:R51" si="25">IF(($G41&gt;=11),($F41*$E41),0)</f>
        <v>1500</v>
      </c>
      <c r="S41" s="42">
        <f t="shared" ref="S41:S51" si="26">IF(($G41&gt;=12),($F41*$E41),0)</f>
        <v>1500</v>
      </c>
      <c r="T41" s="41">
        <f t="shared" ref="T41:T51" si="27">SUM(H41:S41)</f>
        <v>18000</v>
      </c>
    </row>
    <row r="42" spans="1:20" ht="10.5" customHeight="1">
      <c r="A42" s="72"/>
      <c r="B42" s="22"/>
      <c r="C42" s="22"/>
      <c r="D42" s="23"/>
      <c r="E42" s="18"/>
      <c r="F42" s="21"/>
      <c r="G42" s="20"/>
      <c r="H42" s="42">
        <f t="shared" si="15"/>
        <v>0</v>
      </c>
      <c r="I42" s="42">
        <f t="shared" si="16"/>
        <v>0</v>
      </c>
      <c r="J42" s="42">
        <f t="shared" si="17"/>
        <v>0</v>
      </c>
      <c r="K42" s="42">
        <f t="shared" si="18"/>
        <v>0</v>
      </c>
      <c r="L42" s="42">
        <f t="shared" si="19"/>
        <v>0</v>
      </c>
      <c r="M42" s="42">
        <f t="shared" si="20"/>
        <v>0</v>
      </c>
      <c r="N42" s="42">
        <f t="shared" si="21"/>
        <v>0</v>
      </c>
      <c r="O42" s="42">
        <f t="shared" si="22"/>
        <v>0</v>
      </c>
      <c r="P42" s="42">
        <f t="shared" si="23"/>
        <v>0</v>
      </c>
      <c r="Q42" s="42">
        <f t="shared" si="24"/>
        <v>0</v>
      </c>
      <c r="R42" s="42">
        <f t="shared" si="25"/>
        <v>0</v>
      </c>
      <c r="S42" s="42">
        <f t="shared" si="26"/>
        <v>0</v>
      </c>
      <c r="T42" s="41">
        <f t="shared" si="27"/>
        <v>0</v>
      </c>
    </row>
    <row r="43" spans="1:20" ht="10.5" hidden="1" customHeight="1">
      <c r="A43" s="72"/>
      <c r="B43" s="94"/>
      <c r="C43" s="128"/>
      <c r="D43" s="128"/>
      <c r="E43" s="18"/>
      <c r="F43" s="21"/>
      <c r="G43" s="20"/>
      <c r="H43" s="42">
        <f t="shared" si="15"/>
        <v>0</v>
      </c>
      <c r="I43" s="42">
        <f t="shared" si="16"/>
        <v>0</v>
      </c>
      <c r="J43" s="42">
        <f t="shared" si="17"/>
        <v>0</v>
      </c>
      <c r="K43" s="42">
        <f t="shared" si="18"/>
        <v>0</v>
      </c>
      <c r="L43" s="42">
        <f t="shared" si="19"/>
        <v>0</v>
      </c>
      <c r="M43" s="42">
        <f t="shared" si="20"/>
        <v>0</v>
      </c>
      <c r="N43" s="42">
        <f t="shared" si="21"/>
        <v>0</v>
      </c>
      <c r="O43" s="42">
        <f t="shared" si="22"/>
        <v>0</v>
      </c>
      <c r="P43" s="42">
        <f t="shared" si="23"/>
        <v>0</v>
      </c>
      <c r="Q43" s="42">
        <f t="shared" si="24"/>
        <v>0</v>
      </c>
      <c r="R43" s="42">
        <f t="shared" si="25"/>
        <v>0</v>
      </c>
      <c r="S43" s="42">
        <f t="shared" si="26"/>
        <v>0</v>
      </c>
      <c r="T43" s="41">
        <f t="shared" si="27"/>
        <v>0</v>
      </c>
    </row>
    <row r="44" spans="1:20" ht="10.5" hidden="1" customHeight="1">
      <c r="A44" s="72"/>
      <c r="B44" s="94"/>
      <c r="C44" s="94"/>
      <c r="D44" s="94"/>
      <c r="E44" s="18"/>
      <c r="F44" s="21"/>
      <c r="G44" s="20"/>
      <c r="H44" s="42">
        <f t="shared" si="15"/>
        <v>0</v>
      </c>
      <c r="I44" s="42">
        <f t="shared" si="16"/>
        <v>0</v>
      </c>
      <c r="J44" s="42">
        <f t="shared" si="17"/>
        <v>0</v>
      </c>
      <c r="K44" s="42">
        <f t="shared" si="18"/>
        <v>0</v>
      </c>
      <c r="L44" s="42">
        <f t="shared" si="19"/>
        <v>0</v>
      </c>
      <c r="M44" s="42">
        <f t="shared" si="20"/>
        <v>0</v>
      </c>
      <c r="N44" s="42">
        <f t="shared" si="21"/>
        <v>0</v>
      </c>
      <c r="O44" s="42">
        <f t="shared" si="22"/>
        <v>0</v>
      </c>
      <c r="P44" s="42">
        <f t="shared" si="23"/>
        <v>0</v>
      </c>
      <c r="Q44" s="42">
        <f t="shared" si="24"/>
        <v>0</v>
      </c>
      <c r="R44" s="42">
        <f t="shared" si="25"/>
        <v>0</v>
      </c>
      <c r="S44" s="42">
        <f t="shared" si="26"/>
        <v>0</v>
      </c>
      <c r="T44" s="41">
        <f t="shared" si="27"/>
        <v>0</v>
      </c>
    </row>
    <row r="45" spans="1:20" ht="10.5" hidden="1" customHeight="1">
      <c r="A45" s="72"/>
      <c r="B45" s="22"/>
      <c r="C45" s="94"/>
      <c r="D45" s="94"/>
      <c r="E45" s="18"/>
      <c r="F45" s="21"/>
      <c r="G45" s="20"/>
      <c r="H45" s="42">
        <f t="shared" si="15"/>
        <v>0</v>
      </c>
      <c r="I45" s="42">
        <f t="shared" si="16"/>
        <v>0</v>
      </c>
      <c r="J45" s="42">
        <f t="shared" si="17"/>
        <v>0</v>
      </c>
      <c r="K45" s="42">
        <f t="shared" si="18"/>
        <v>0</v>
      </c>
      <c r="L45" s="42">
        <f t="shared" si="19"/>
        <v>0</v>
      </c>
      <c r="M45" s="42">
        <f t="shared" si="20"/>
        <v>0</v>
      </c>
      <c r="N45" s="42">
        <f t="shared" si="21"/>
        <v>0</v>
      </c>
      <c r="O45" s="42">
        <f t="shared" si="22"/>
        <v>0</v>
      </c>
      <c r="P45" s="42">
        <f t="shared" si="23"/>
        <v>0</v>
      </c>
      <c r="Q45" s="42">
        <f t="shared" si="24"/>
        <v>0</v>
      </c>
      <c r="R45" s="42">
        <f t="shared" si="25"/>
        <v>0</v>
      </c>
      <c r="S45" s="42">
        <f t="shared" si="26"/>
        <v>0</v>
      </c>
      <c r="T45" s="41">
        <f t="shared" si="27"/>
        <v>0</v>
      </c>
    </row>
    <row r="46" spans="1:20" ht="10.5" hidden="1" customHeight="1">
      <c r="A46" s="72"/>
      <c r="B46" s="22"/>
      <c r="C46" s="94"/>
      <c r="D46" s="94"/>
      <c r="E46" s="18"/>
      <c r="F46" s="21"/>
      <c r="G46" s="20"/>
      <c r="H46" s="42">
        <f t="shared" si="15"/>
        <v>0</v>
      </c>
      <c r="I46" s="42">
        <f t="shared" si="16"/>
        <v>0</v>
      </c>
      <c r="J46" s="42">
        <f t="shared" si="17"/>
        <v>0</v>
      </c>
      <c r="K46" s="42">
        <f t="shared" si="18"/>
        <v>0</v>
      </c>
      <c r="L46" s="42">
        <f t="shared" si="19"/>
        <v>0</v>
      </c>
      <c r="M46" s="42">
        <f t="shared" si="20"/>
        <v>0</v>
      </c>
      <c r="N46" s="42">
        <f t="shared" si="21"/>
        <v>0</v>
      </c>
      <c r="O46" s="42">
        <f t="shared" si="22"/>
        <v>0</v>
      </c>
      <c r="P46" s="42">
        <f t="shared" si="23"/>
        <v>0</v>
      </c>
      <c r="Q46" s="42">
        <f t="shared" si="24"/>
        <v>0</v>
      </c>
      <c r="R46" s="42">
        <f t="shared" si="25"/>
        <v>0</v>
      </c>
      <c r="S46" s="42">
        <f t="shared" si="26"/>
        <v>0</v>
      </c>
      <c r="T46" s="41">
        <f t="shared" si="27"/>
        <v>0</v>
      </c>
    </row>
    <row r="47" spans="1:20" ht="10.5" hidden="1" customHeight="1">
      <c r="A47" s="72"/>
      <c r="B47" s="22"/>
      <c r="C47" s="94"/>
      <c r="D47" s="94"/>
      <c r="E47" s="18"/>
      <c r="F47" s="21"/>
      <c r="G47" s="20"/>
      <c r="H47" s="42">
        <f t="shared" si="15"/>
        <v>0</v>
      </c>
      <c r="I47" s="42">
        <f t="shared" si="16"/>
        <v>0</v>
      </c>
      <c r="J47" s="42">
        <f t="shared" si="17"/>
        <v>0</v>
      </c>
      <c r="K47" s="42">
        <f t="shared" si="18"/>
        <v>0</v>
      </c>
      <c r="L47" s="42">
        <f t="shared" si="19"/>
        <v>0</v>
      </c>
      <c r="M47" s="42">
        <f t="shared" si="20"/>
        <v>0</v>
      </c>
      <c r="N47" s="42">
        <f t="shared" si="21"/>
        <v>0</v>
      </c>
      <c r="O47" s="42">
        <f t="shared" si="22"/>
        <v>0</v>
      </c>
      <c r="P47" s="42">
        <f t="shared" si="23"/>
        <v>0</v>
      </c>
      <c r="Q47" s="42">
        <f t="shared" si="24"/>
        <v>0</v>
      </c>
      <c r="R47" s="42">
        <f t="shared" si="25"/>
        <v>0</v>
      </c>
      <c r="S47" s="42">
        <f t="shared" si="26"/>
        <v>0</v>
      </c>
      <c r="T47" s="41">
        <f t="shared" si="27"/>
        <v>0</v>
      </c>
    </row>
    <row r="48" spans="1:20" ht="10.5" hidden="1" customHeight="1">
      <c r="A48" s="72"/>
      <c r="B48" s="22"/>
      <c r="C48" s="94"/>
      <c r="D48" s="94"/>
      <c r="E48" s="18"/>
      <c r="F48" s="21"/>
      <c r="G48" s="20"/>
      <c r="H48" s="42">
        <f t="shared" si="15"/>
        <v>0</v>
      </c>
      <c r="I48" s="42">
        <f t="shared" si="16"/>
        <v>0</v>
      </c>
      <c r="J48" s="42">
        <f t="shared" si="17"/>
        <v>0</v>
      </c>
      <c r="K48" s="42">
        <f t="shared" si="18"/>
        <v>0</v>
      </c>
      <c r="L48" s="42">
        <f t="shared" si="19"/>
        <v>0</v>
      </c>
      <c r="M48" s="42">
        <f t="shared" si="20"/>
        <v>0</v>
      </c>
      <c r="N48" s="42">
        <f t="shared" si="21"/>
        <v>0</v>
      </c>
      <c r="O48" s="42">
        <f t="shared" si="22"/>
        <v>0</v>
      </c>
      <c r="P48" s="42">
        <f t="shared" si="23"/>
        <v>0</v>
      </c>
      <c r="Q48" s="42">
        <f t="shared" si="24"/>
        <v>0</v>
      </c>
      <c r="R48" s="42">
        <f t="shared" si="25"/>
        <v>0</v>
      </c>
      <c r="S48" s="42">
        <f t="shared" si="26"/>
        <v>0</v>
      </c>
      <c r="T48" s="41">
        <f t="shared" si="27"/>
        <v>0</v>
      </c>
    </row>
    <row r="49" spans="1:20" ht="10.5" hidden="1" customHeight="1">
      <c r="A49" s="72"/>
      <c r="B49" s="22"/>
      <c r="C49" s="94"/>
      <c r="D49" s="94"/>
      <c r="E49" s="18"/>
      <c r="F49" s="21"/>
      <c r="G49" s="20"/>
      <c r="H49" s="42">
        <f t="shared" si="15"/>
        <v>0</v>
      </c>
      <c r="I49" s="42">
        <f t="shared" si="16"/>
        <v>0</v>
      </c>
      <c r="J49" s="42">
        <f t="shared" si="17"/>
        <v>0</v>
      </c>
      <c r="K49" s="42">
        <f t="shared" si="18"/>
        <v>0</v>
      </c>
      <c r="L49" s="42">
        <f t="shared" si="19"/>
        <v>0</v>
      </c>
      <c r="M49" s="42">
        <f t="shared" si="20"/>
        <v>0</v>
      </c>
      <c r="N49" s="42">
        <f t="shared" si="21"/>
        <v>0</v>
      </c>
      <c r="O49" s="42">
        <f t="shared" si="22"/>
        <v>0</v>
      </c>
      <c r="P49" s="42">
        <f t="shared" si="23"/>
        <v>0</v>
      </c>
      <c r="Q49" s="42">
        <f t="shared" si="24"/>
        <v>0</v>
      </c>
      <c r="R49" s="42">
        <f t="shared" si="25"/>
        <v>0</v>
      </c>
      <c r="S49" s="42">
        <f t="shared" si="26"/>
        <v>0</v>
      </c>
      <c r="T49" s="41">
        <f t="shared" si="27"/>
        <v>0</v>
      </c>
    </row>
    <row r="50" spans="1:20" ht="10.5" hidden="1" customHeight="1">
      <c r="A50" s="72"/>
      <c r="B50" s="22"/>
      <c r="C50" s="94"/>
      <c r="D50" s="94"/>
      <c r="E50" s="18"/>
      <c r="F50" s="21"/>
      <c r="G50" s="20"/>
      <c r="H50" s="42">
        <f t="shared" si="15"/>
        <v>0</v>
      </c>
      <c r="I50" s="42">
        <f t="shared" si="16"/>
        <v>0</v>
      </c>
      <c r="J50" s="42">
        <f t="shared" si="17"/>
        <v>0</v>
      </c>
      <c r="K50" s="42">
        <f t="shared" si="18"/>
        <v>0</v>
      </c>
      <c r="L50" s="42">
        <f t="shared" si="19"/>
        <v>0</v>
      </c>
      <c r="M50" s="42">
        <f t="shared" si="20"/>
        <v>0</v>
      </c>
      <c r="N50" s="42">
        <f t="shared" si="21"/>
        <v>0</v>
      </c>
      <c r="O50" s="42">
        <f t="shared" si="22"/>
        <v>0</v>
      </c>
      <c r="P50" s="42">
        <f t="shared" si="23"/>
        <v>0</v>
      </c>
      <c r="Q50" s="42">
        <f t="shared" si="24"/>
        <v>0</v>
      </c>
      <c r="R50" s="42">
        <f t="shared" si="25"/>
        <v>0</v>
      </c>
      <c r="S50" s="42">
        <f t="shared" si="26"/>
        <v>0</v>
      </c>
      <c r="T50" s="41">
        <f t="shared" si="27"/>
        <v>0</v>
      </c>
    </row>
    <row r="51" spans="1:20" ht="10.5" hidden="1" customHeight="1">
      <c r="A51" s="72"/>
      <c r="B51" s="22"/>
      <c r="C51" s="94"/>
      <c r="D51" s="94"/>
      <c r="E51" s="18"/>
      <c r="F51" s="21"/>
      <c r="G51" s="20"/>
      <c r="H51" s="42">
        <f t="shared" si="15"/>
        <v>0</v>
      </c>
      <c r="I51" s="42">
        <f t="shared" si="16"/>
        <v>0</v>
      </c>
      <c r="J51" s="42">
        <f t="shared" si="17"/>
        <v>0</v>
      </c>
      <c r="K51" s="42">
        <f t="shared" si="18"/>
        <v>0</v>
      </c>
      <c r="L51" s="42">
        <f t="shared" si="19"/>
        <v>0</v>
      </c>
      <c r="M51" s="42">
        <f t="shared" si="20"/>
        <v>0</v>
      </c>
      <c r="N51" s="42">
        <f t="shared" si="21"/>
        <v>0</v>
      </c>
      <c r="O51" s="42">
        <f t="shared" si="22"/>
        <v>0</v>
      </c>
      <c r="P51" s="42">
        <f t="shared" si="23"/>
        <v>0</v>
      </c>
      <c r="Q51" s="42">
        <f t="shared" si="24"/>
        <v>0</v>
      </c>
      <c r="R51" s="42">
        <f t="shared" si="25"/>
        <v>0</v>
      </c>
      <c r="S51" s="42">
        <f t="shared" si="26"/>
        <v>0</v>
      </c>
      <c r="T51" s="41">
        <f t="shared" si="27"/>
        <v>0</v>
      </c>
    </row>
    <row r="52" spans="1:20" s="17" customFormat="1" ht="10.5" customHeight="1">
      <c r="A52" s="75"/>
      <c r="B52" s="26"/>
      <c r="C52" s="26"/>
      <c r="D52" s="26"/>
      <c r="E52" s="27"/>
      <c r="F52" s="28"/>
      <c r="G52" s="27"/>
      <c r="H52" s="45"/>
      <c r="I52" s="45"/>
      <c r="J52" s="45"/>
      <c r="K52" s="45"/>
      <c r="L52" s="45"/>
      <c r="M52" s="45"/>
      <c r="N52" s="45"/>
      <c r="O52" s="45"/>
      <c r="P52" s="45"/>
      <c r="Q52" s="45"/>
      <c r="R52" s="45"/>
      <c r="S52" s="45"/>
      <c r="T52" s="46"/>
    </row>
    <row r="53" spans="1:20" ht="10.5" customHeight="1">
      <c r="A53" s="72"/>
      <c r="B53" s="76" t="s">
        <v>52</v>
      </c>
      <c r="C53" s="77"/>
      <c r="D53" s="77"/>
      <c r="E53" s="77"/>
      <c r="F53" s="77"/>
      <c r="G53" s="77"/>
      <c r="H53" s="47"/>
      <c r="I53" s="48"/>
      <c r="J53" s="48"/>
      <c r="K53" s="48"/>
      <c r="L53" s="48"/>
      <c r="M53" s="48"/>
      <c r="N53" s="48"/>
      <c r="O53" s="48"/>
      <c r="P53" s="48"/>
      <c r="Q53" s="48"/>
      <c r="R53" s="48"/>
      <c r="S53" s="48"/>
      <c r="T53" s="48"/>
    </row>
    <row r="54" spans="1:20" ht="10.5" customHeight="1">
      <c r="A54" s="72"/>
      <c r="B54" s="29"/>
      <c r="C54" s="108" t="s">
        <v>54</v>
      </c>
      <c r="D54" s="108"/>
      <c r="E54" s="25" t="s">
        <v>19</v>
      </c>
      <c r="F54" s="25" t="s">
        <v>55</v>
      </c>
      <c r="G54" s="25" t="s">
        <v>51</v>
      </c>
      <c r="H54" s="42"/>
      <c r="I54" s="41"/>
      <c r="J54" s="41"/>
      <c r="K54" s="41"/>
      <c r="L54" s="41"/>
      <c r="M54" s="41"/>
      <c r="N54" s="41"/>
      <c r="O54" s="41"/>
      <c r="P54" s="41"/>
      <c r="Q54" s="41"/>
      <c r="R54" s="41"/>
      <c r="S54" s="41"/>
      <c r="T54" s="41"/>
    </row>
    <row r="55" spans="1:20" ht="10.5" customHeight="1">
      <c r="A55" s="72"/>
      <c r="B55" s="22"/>
      <c r="C55" s="22"/>
      <c r="D55" s="23"/>
      <c r="E55" s="18"/>
      <c r="F55" s="24"/>
      <c r="G55" s="20"/>
      <c r="H55" s="42">
        <f>IF(($G55&gt;=1),($F55*$E55),0)</f>
        <v>0</v>
      </c>
      <c r="I55" s="42">
        <f>IF(($G55&gt;=2),($F55*$E55),0)</f>
        <v>0</v>
      </c>
      <c r="J55" s="42">
        <f>IF(($G55&gt;=3),($F55*$E55),0)</f>
        <v>0</v>
      </c>
      <c r="K55" s="42">
        <f>IF(($G55&gt;=4),($F55*$E55),0)</f>
        <v>0</v>
      </c>
      <c r="L55" s="42">
        <f>IF(($G55&gt;=5),($F55*$E55),0)</f>
        <v>0</v>
      </c>
      <c r="M55" s="42">
        <f>IF(($G55&gt;=6),($F55*$E55),0)</f>
        <v>0</v>
      </c>
      <c r="N55" s="42">
        <f>IF(($G55&gt;=7),($F55*$E55),0)</f>
        <v>0</v>
      </c>
      <c r="O55" s="42">
        <f>IF(($G55&gt;=8),($F55*$E55),0)</f>
        <v>0</v>
      </c>
      <c r="P55" s="42">
        <f>IF(($G55&gt;=9),($F55*$E55),0)</f>
        <v>0</v>
      </c>
      <c r="Q55" s="42">
        <f>IF(($G55&gt;=10),($F55*$E55),0)</f>
        <v>0</v>
      </c>
      <c r="R55" s="42">
        <f>IF(($G55&gt;=11),($F55*$E55),0)</f>
        <v>0</v>
      </c>
      <c r="S55" s="42">
        <f>IF(($G55&gt;=12),($F55*$E55),0)</f>
        <v>0</v>
      </c>
      <c r="T55" s="41">
        <f t="shared" ref="T55:T62" si="28">SUM(H55:S55)</f>
        <v>0</v>
      </c>
    </row>
    <row r="56" spans="1:20" ht="10.5" hidden="1" customHeight="1">
      <c r="A56" s="72"/>
      <c r="B56" s="22"/>
      <c r="C56" s="94"/>
      <c r="D56" s="94"/>
      <c r="E56" s="18"/>
      <c r="F56" s="21"/>
      <c r="G56" s="20"/>
      <c r="H56" s="42">
        <f t="shared" ref="H56:H86" si="29">IF(($G56&gt;=1),($F56*$E56),0)</f>
        <v>0</v>
      </c>
      <c r="I56" s="42">
        <f t="shared" ref="I56:I86" si="30">IF(($G56&gt;=2),($F56*$E56),0)</f>
        <v>0</v>
      </c>
      <c r="J56" s="42">
        <f t="shared" ref="J56:J86" si="31">IF(($G56&gt;=3),($F56*$E56),0)</f>
        <v>0</v>
      </c>
      <c r="K56" s="42">
        <f t="shared" ref="K56:K86" si="32">IF(($G56&gt;=4),($F56*$E56),0)</f>
        <v>0</v>
      </c>
      <c r="L56" s="42">
        <f t="shared" ref="L56:L86" si="33">IF(($G56&gt;=5),($F56*$E56),0)</f>
        <v>0</v>
      </c>
      <c r="M56" s="42">
        <f t="shared" ref="M56:M86" si="34">IF(($G56&gt;=6),($F56*$E56),0)</f>
        <v>0</v>
      </c>
      <c r="N56" s="42">
        <f t="shared" ref="N56:N86" si="35">IF(($G56&gt;=7),($F56*$E56),0)</f>
        <v>0</v>
      </c>
      <c r="O56" s="42">
        <f t="shared" ref="O56:O86" si="36">IF(($G56&gt;=8),($F56*$E56),0)</f>
        <v>0</v>
      </c>
      <c r="P56" s="42">
        <f t="shared" ref="P56:P86" si="37">IF(($G56&gt;=9),($F56*$E56),0)</f>
        <v>0</v>
      </c>
      <c r="Q56" s="42">
        <f t="shared" ref="Q56:Q86" si="38">IF(($G56&gt;=10),($F56*$E56),0)</f>
        <v>0</v>
      </c>
      <c r="R56" s="42">
        <f t="shared" ref="R56:R86" si="39">IF(($G56&gt;=11),($F56*$E56),0)</f>
        <v>0</v>
      </c>
      <c r="S56" s="42">
        <f t="shared" ref="S56:S86" si="40">IF(($G56&gt;=12),($F56*$E56),0)</f>
        <v>0</v>
      </c>
      <c r="T56" s="41">
        <f t="shared" si="28"/>
        <v>0</v>
      </c>
    </row>
    <row r="57" spans="1:20" ht="10.5" hidden="1" customHeight="1">
      <c r="A57" s="72"/>
      <c r="B57" s="22"/>
      <c r="C57" s="94"/>
      <c r="D57" s="94"/>
      <c r="E57" s="18"/>
      <c r="F57" s="21"/>
      <c r="G57" s="20"/>
      <c r="H57" s="42">
        <f t="shared" si="29"/>
        <v>0</v>
      </c>
      <c r="I57" s="42">
        <f t="shared" si="30"/>
        <v>0</v>
      </c>
      <c r="J57" s="42">
        <f t="shared" si="31"/>
        <v>0</v>
      </c>
      <c r="K57" s="42">
        <f t="shared" si="32"/>
        <v>0</v>
      </c>
      <c r="L57" s="42">
        <f t="shared" si="33"/>
        <v>0</v>
      </c>
      <c r="M57" s="42">
        <f t="shared" si="34"/>
        <v>0</v>
      </c>
      <c r="N57" s="42">
        <f t="shared" si="35"/>
        <v>0</v>
      </c>
      <c r="O57" s="42">
        <f t="shared" si="36"/>
        <v>0</v>
      </c>
      <c r="P57" s="42">
        <f t="shared" si="37"/>
        <v>0</v>
      </c>
      <c r="Q57" s="42">
        <f t="shared" si="38"/>
        <v>0</v>
      </c>
      <c r="R57" s="42">
        <f t="shared" si="39"/>
        <v>0</v>
      </c>
      <c r="S57" s="42">
        <f t="shared" si="40"/>
        <v>0</v>
      </c>
      <c r="T57" s="41">
        <f t="shared" si="28"/>
        <v>0</v>
      </c>
    </row>
    <row r="58" spans="1:20" ht="10.5" hidden="1" customHeight="1">
      <c r="A58" s="72"/>
      <c r="B58" s="22"/>
      <c r="C58" s="94"/>
      <c r="D58" s="94"/>
      <c r="E58" s="18"/>
      <c r="F58" s="21"/>
      <c r="G58" s="20"/>
      <c r="H58" s="42">
        <f t="shared" si="29"/>
        <v>0</v>
      </c>
      <c r="I58" s="42">
        <f t="shared" si="30"/>
        <v>0</v>
      </c>
      <c r="J58" s="42">
        <f t="shared" si="31"/>
        <v>0</v>
      </c>
      <c r="K58" s="42">
        <f t="shared" si="32"/>
        <v>0</v>
      </c>
      <c r="L58" s="42">
        <f t="shared" si="33"/>
        <v>0</v>
      </c>
      <c r="M58" s="42">
        <f t="shared" si="34"/>
        <v>0</v>
      </c>
      <c r="N58" s="42">
        <f t="shared" si="35"/>
        <v>0</v>
      </c>
      <c r="O58" s="42">
        <f t="shared" si="36"/>
        <v>0</v>
      </c>
      <c r="P58" s="42">
        <f t="shared" si="37"/>
        <v>0</v>
      </c>
      <c r="Q58" s="42">
        <f t="shared" si="38"/>
        <v>0</v>
      </c>
      <c r="R58" s="42">
        <f t="shared" si="39"/>
        <v>0</v>
      </c>
      <c r="S58" s="42">
        <f t="shared" si="40"/>
        <v>0</v>
      </c>
      <c r="T58" s="41">
        <f t="shared" si="28"/>
        <v>0</v>
      </c>
    </row>
    <row r="59" spans="1:20" ht="10.5" hidden="1" customHeight="1">
      <c r="A59" s="72"/>
      <c r="B59" s="22"/>
      <c r="C59" s="94"/>
      <c r="D59" s="94"/>
      <c r="E59" s="18"/>
      <c r="F59" s="21"/>
      <c r="G59" s="20"/>
      <c r="H59" s="42">
        <f t="shared" si="29"/>
        <v>0</v>
      </c>
      <c r="I59" s="42">
        <f t="shared" si="30"/>
        <v>0</v>
      </c>
      <c r="J59" s="42">
        <f t="shared" si="31"/>
        <v>0</v>
      </c>
      <c r="K59" s="42">
        <f t="shared" si="32"/>
        <v>0</v>
      </c>
      <c r="L59" s="42">
        <f t="shared" si="33"/>
        <v>0</v>
      </c>
      <c r="M59" s="42">
        <f t="shared" si="34"/>
        <v>0</v>
      </c>
      <c r="N59" s="42">
        <f t="shared" si="35"/>
        <v>0</v>
      </c>
      <c r="O59" s="42">
        <f t="shared" si="36"/>
        <v>0</v>
      </c>
      <c r="P59" s="42">
        <f t="shared" si="37"/>
        <v>0</v>
      </c>
      <c r="Q59" s="42">
        <f t="shared" si="38"/>
        <v>0</v>
      </c>
      <c r="R59" s="42">
        <f t="shared" si="39"/>
        <v>0</v>
      </c>
      <c r="S59" s="42">
        <f t="shared" si="40"/>
        <v>0</v>
      </c>
      <c r="T59" s="41">
        <f t="shared" si="28"/>
        <v>0</v>
      </c>
    </row>
    <row r="60" spans="1:20" ht="10.5" hidden="1" customHeight="1">
      <c r="A60" s="72"/>
      <c r="B60" s="22"/>
      <c r="C60" s="94"/>
      <c r="D60" s="94"/>
      <c r="E60" s="18"/>
      <c r="F60" s="21"/>
      <c r="G60" s="20"/>
      <c r="H60" s="42">
        <f t="shared" si="29"/>
        <v>0</v>
      </c>
      <c r="I60" s="42">
        <f t="shared" si="30"/>
        <v>0</v>
      </c>
      <c r="J60" s="42">
        <f t="shared" si="31"/>
        <v>0</v>
      </c>
      <c r="K60" s="42">
        <f t="shared" si="32"/>
        <v>0</v>
      </c>
      <c r="L60" s="42">
        <f t="shared" si="33"/>
        <v>0</v>
      </c>
      <c r="M60" s="42">
        <f t="shared" si="34"/>
        <v>0</v>
      </c>
      <c r="N60" s="42">
        <f t="shared" si="35"/>
        <v>0</v>
      </c>
      <c r="O60" s="42">
        <f t="shared" si="36"/>
        <v>0</v>
      </c>
      <c r="P60" s="42">
        <f t="shared" si="37"/>
        <v>0</v>
      </c>
      <c r="Q60" s="42">
        <f t="shared" si="38"/>
        <v>0</v>
      </c>
      <c r="R60" s="42">
        <f t="shared" si="39"/>
        <v>0</v>
      </c>
      <c r="S60" s="42">
        <f t="shared" si="40"/>
        <v>0</v>
      </c>
      <c r="T60" s="41">
        <f t="shared" si="28"/>
        <v>0</v>
      </c>
    </row>
    <row r="61" spans="1:20" ht="10.5" hidden="1" customHeight="1">
      <c r="A61" s="72"/>
      <c r="B61" s="22"/>
      <c r="C61" s="94"/>
      <c r="D61" s="94"/>
      <c r="E61" s="18"/>
      <c r="F61" s="21"/>
      <c r="G61" s="20"/>
      <c r="H61" s="42">
        <f t="shared" si="29"/>
        <v>0</v>
      </c>
      <c r="I61" s="42">
        <f t="shared" si="30"/>
        <v>0</v>
      </c>
      <c r="J61" s="42">
        <f t="shared" si="31"/>
        <v>0</v>
      </c>
      <c r="K61" s="42">
        <f t="shared" si="32"/>
        <v>0</v>
      </c>
      <c r="L61" s="42">
        <f t="shared" si="33"/>
        <v>0</v>
      </c>
      <c r="M61" s="42">
        <f t="shared" si="34"/>
        <v>0</v>
      </c>
      <c r="N61" s="42">
        <f t="shared" si="35"/>
        <v>0</v>
      </c>
      <c r="O61" s="42">
        <f t="shared" si="36"/>
        <v>0</v>
      </c>
      <c r="P61" s="42">
        <f t="shared" si="37"/>
        <v>0</v>
      </c>
      <c r="Q61" s="42">
        <f t="shared" si="38"/>
        <v>0</v>
      </c>
      <c r="R61" s="42">
        <f t="shared" si="39"/>
        <v>0</v>
      </c>
      <c r="S61" s="42">
        <f t="shared" si="40"/>
        <v>0</v>
      </c>
      <c r="T61" s="41">
        <f t="shared" si="28"/>
        <v>0</v>
      </c>
    </row>
    <row r="62" spans="1:20" ht="10.5" hidden="1" customHeight="1">
      <c r="A62" s="72"/>
      <c r="B62" s="22"/>
      <c r="C62" s="94"/>
      <c r="D62" s="94"/>
      <c r="E62" s="18"/>
      <c r="F62" s="21"/>
      <c r="G62" s="20"/>
      <c r="H62" s="42">
        <f t="shared" si="29"/>
        <v>0</v>
      </c>
      <c r="I62" s="42">
        <f t="shared" si="30"/>
        <v>0</v>
      </c>
      <c r="J62" s="42">
        <f t="shared" si="31"/>
        <v>0</v>
      </c>
      <c r="K62" s="42">
        <f t="shared" si="32"/>
        <v>0</v>
      </c>
      <c r="L62" s="42">
        <f t="shared" si="33"/>
        <v>0</v>
      </c>
      <c r="M62" s="42">
        <f t="shared" si="34"/>
        <v>0</v>
      </c>
      <c r="N62" s="42">
        <f t="shared" si="35"/>
        <v>0</v>
      </c>
      <c r="O62" s="42">
        <f t="shared" si="36"/>
        <v>0</v>
      </c>
      <c r="P62" s="42">
        <f t="shared" si="37"/>
        <v>0</v>
      </c>
      <c r="Q62" s="42">
        <f t="shared" si="38"/>
        <v>0</v>
      </c>
      <c r="R62" s="42">
        <f t="shared" si="39"/>
        <v>0</v>
      </c>
      <c r="S62" s="42">
        <f t="shared" si="40"/>
        <v>0</v>
      </c>
      <c r="T62" s="41">
        <f t="shared" si="28"/>
        <v>0</v>
      </c>
    </row>
    <row r="63" spans="1:20" ht="10.5" hidden="1" customHeight="1">
      <c r="A63" s="72"/>
      <c r="B63" s="22"/>
      <c r="C63" s="94"/>
      <c r="D63" s="94"/>
      <c r="E63" s="18"/>
      <c r="F63" s="21"/>
      <c r="G63" s="20"/>
      <c r="H63" s="42">
        <f t="shared" si="29"/>
        <v>0</v>
      </c>
      <c r="I63" s="42">
        <f t="shared" si="30"/>
        <v>0</v>
      </c>
      <c r="J63" s="42">
        <f t="shared" si="31"/>
        <v>0</v>
      </c>
      <c r="K63" s="42">
        <f t="shared" si="32"/>
        <v>0</v>
      </c>
      <c r="L63" s="42">
        <f t="shared" si="33"/>
        <v>0</v>
      </c>
      <c r="M63" s="42">
        <f t="shared" si="34"/>
        <v>0</v>
      </c>
      <c r="N63" s="42">
        <f t="shared" si="35"/>
        <v>0</v>
      </c>
      <c r="O63" s="42">
        <f t="shared" si="36"/>
        <v>0</v>
      </c>
      <c r="P63" s="42">
        <f t="shared" si="37"/>
        <v>0</v>
      </c>
      <c r="Q63" s="42">
        <f t="shared" si="38"/>
        <v>0</v>
      </c>
      <c r="R63" s="42">
        <f t="shared" si="39"/>
        <v>0</v>
      </c>
      <c r="S63" s="42">
        <f t="shared" si="40"/>
        <v>0</v>
      </c>
      <c r="T63" s="41">
        <f t="shared" ref="T63:T84" si="41">SUM(H63:S63)</f>
        <v>0</v>
      </c>
    </row>
    <row r="64" spans="1:20" ht="10.5" hidden="1" customHeight="1">
      <c r="A64" s="72"/>
      <c r="B64" s="22"/>
      <c r="C64" s="94"/>
      <c r="D64" s="94"/>
      <c r="E64" s="18"/>
      <c r="F64" s="21"/>
      <c r="G64" s="20"/>
      <c r="H64" s="42">
        <f t="shared" si="29"/>
        <v>0</v>
      </c>
      <c r="I64" s="42">
        <f t="shared" si="30"/>
        <v>0</v>
      </c>
      <c r="J64" s="42">
        <f t="shared" si="31"/>
        <v>0</v>
      </c>
      <c r="K64" s="42">
        <f t="shared" si="32"/>
        <v>0</v>
      </c>
      <c r="L64" s="42">
        <f t="shared" si="33"/>
        <v>0</v>
      </c>
      <c r="M64" s="42">
        <f t="shared" si="34"/>
        <v>0</v>
      </c>
      <c r="N64" s="42">
        <f t="shared" si="35"/>
        <v>0</v>
      </c>
      <c r="O64" s="42">
        <f t="shared" si="36"/>
        <v>0</v>
      </c>
      <c r="P64" s="42">
        <f t="shared" si="37"/>
        <v>0</v>
      </c>
      <c r="Q64" s="42">
        <f t="shared" si="38"/>
        <v>0</v>
      </c>
      <c r="R64" s="42">
        <f t="shared" si="39"/>
        <v>0</v>
      </c>
      <c r="S64" s="42">
        <f t="shared" si="40"/>
        <v>0</v>
      </c>
      <c r="T64" s="41">
        <f t="shared" si="41"/>
        <v>0</v>
      </c>
    </row>
    <row r="65" spans="1:20" ht="10.5" hidden="1" customHeight="1">
      <c r="A65" s="72"/>
      <c r="B65" s="22"/>
      <c r="C65" s="94"/>
      <c r="D65" s="94"/>
      <c r="E65" s="18"/>
      <c r="F65" s="21"/>
      <c r="G65" s="20"/>
      <c r="H65" s="42">
        <f t="shared" si="29"/>
        <v>0</v>
      </c>
      <c r="I65" s="42">
        <f t="shared" si="30"/>
        <v>0</v>
      </c>
      <c r="J65" s="42">
        <f t="shared" si="31"/>
        <v>0</v>
      </c>
      <c r="K65" s="42">
        <f t="shared" si="32"/>
        <v>0</v>
      </c>
      <c r="L65" s="42">
        <f t="shared" si="33"/>
        <v>0</v>
      </c>
      <c r="M65" s="42">
        <f t="shared" si="34"/>
        <v>0</v>
      </c>
      <c r="N65" s="42">
        <f t="shared" si="35"/>
        <v>0</v>
      </c>
      <c r="O65" s="42">
        <f t="shared" si="36"/>
        <v>0</v>
      </c>
      <c r="P65" s="42">
        <f t="shared" si="37"/>
        <v>0</v>
      </c>
      <c r="Q65" s="42">
        <f t="shared" si="38"/>
        <v>0</v>
      </c>
      <c r="R65" s="42">
        <f t="shared" si="39"/>
        <v>0</v>
      </c>
      <c r="S65" s="42">
        <f t="shared" si="40"/>
        <v>0</v>
      </c>
      <c r="T65" s="41">
        <f t="shared" si="41"/>
        <v>0</v>
      </c>
    </row>
    <row r="66" spans="1:20" ht="10.5" hidden="1" customHeight="1">
      <c r="A66" s="72"/>
      <c r="B66" s="22"/>
      <c r="C66" s="94"/>
      <c r="D66" s="94"/>
      <c r="E66" s="18"/>
      <c r="F66" s="21"/>
      <c r="G66" s="20"/>
      <c r="H66" s="42">
        <f t="shared" si="29"/>
        <v>0</v>
      </c>
      <c r="I66" s="42">
        <f t="shared" si="30"/>
        <v>0</v>
      </c>
      <c r="J66" s="42">
        <f t="shared" si="31"/>
        <v>0</v>
      </c>
      <c r="K66" s="42">
        <f t="shared" si="32"/>
        <v>0</v>
      </c>
      <c r="L66" s="42">
        <f t="shared" si="33"/>
        <v>0</v>
      </c>
      <c r="M66" s="42">
        <f t="shared" si="34"/>
        <v>0</v>
      </c>
      <c r="N66" s="42">
        <f t="shared" si="35"/>
        <v>0</v>
      </c>
      <c r="O66" s="42">
        <f t="shared" si="36"/>
        <v>0</v>
      </c>
      <c r="P66" s="42">
        <f t="shared" si="37"/>
        <v>0</v>
      </c>
      <c r="Q66" s="42">
        <f t="shared" si="38"/>
        <v>0</v>
      </c>
      <c r="R66" s="42">
        <f t="shared" si="39"/>
        <v>0</v>
      </c>
      <c r="S66" s="42">
        <f t="shared" si="40"/>
        <v>0</v>
      </c>
      <c r="T66" s="41">
        <f t="shared" si="41"/>
        <v>0</v>
      </c>
    </row>
    <row r="67" spans="1:20" ht="10.5" hidden="1" customHeight="1">
      <c r="A67" s="72"/>
      <c r="B67" s="22"/>
      <c r="C67" s="94"/>
      <c r="D67" s="94"/>
      <c r="E67" s="18"/>
      <c r="F67" s="21"/>
      <c r="G67" s="20"/>
      <c r="H67" s="42">
        <f t="shared" si="29"/>
        <v>0</v>
      </c>
      <c r="I67" s="42">
        <f t="shared" si="30"/>
        <v>0</v>
      </c>
      <c r="J67" s="42">
        <f t="shared" si="31"/>
        <v>0</v>
      </c>
      <c r="K67" s="42">
        <f t="shared" si="32"/>
        <v>0</v>
      </c>
      <c r="L67" s="42">
        <f t="shared" si="33"/>
        <v>0</v>
      </c>
      <c r="M67" s="42">
        <f t="shared" si="34"/>
        <v>0</v>
      </c>
      <c r="N67" s="42">
        <f t="shared" si="35"/>
        <v>0</v>
      </c>
      <c r="O67" s="42">
        <f t="shared" si="36"/>
        <v>0</v>
      </c>
      <c r="P67" s="42">
        <f t="shared" si="37"/>
        <v>0</v>
      </c>
      <c r="Q67" s="42">
        <f t="shared" si="38"/>
        <v>0</v>
      </c>
      <c r="R67" s="42">
        <f t="shared" si="39"/>
        <v>0</v>
      </c>
      <c r="S67" s="42">
        <f t="shared" si="40"/>
        <v>0</v>
      </c>
      <c r="T67" s="41">
        <f t="shared" si="41"/>
        <v>0</v>
      </c>
    </row>
    <row r="68" spans="1:20" ht="10.5" hidden="1" customHeight="1">
      <c r="A68" s="72"/>
      <c r="B68" s="22"/>
      <c r="C68" s="94"/>
      <c r="D68" s="94"/>
      <c r="E68" s="18"/>
      <c r="F68" s="21"/>
      <c r="G68" s="20"/>
      <c r="H68" s="42">
        <f t="shared" si="29"/>
        <v>0</v>
      </c>
      <c r="I68" s="42">
        <f t="shared" si="30"/>
        <v>0</v>
      </c>
      <c r="J68" s="42">
        <f t="shared" si="31"/>
        <v>0</v>
      </c>
      <c r="K68" s="42">
        <f t="shared" si="32"/>
        <v>0</v>
      </c>
      <c r="L68" s="42">
        <f t="shared" si="33"/>
        <v>0</v>
      </c>
      <c r="M68" s="42">
        <f t="shared" si="34"/>
        <v>0</v>
      </c>
      <c r="N68" s="42">
        <f t="shared" si="35"/>
        <v>0</v>
      </c>
      <c r="O68" s="42">
        <f t="shared" si="36"/>
        <v>0</v>
      </c>
      <c r="P68" s="42">
        <f t="shared" si="37"/>
        <v>0</v>
      </c>
      <c r="Q68" s="42">
        <f t="shared" si="38"/>
        <v>0</v>
      </c>
      <c r="R68" s="42">
        <f t="shared" si="39"/>
        <v>0</v>
      </c>
      <c r="S68" s="42">
        <f t="shared" si="40"/>
        <v>0</v>
      </c>
      <c r="T68" s="41">
        <f t="shared" si="41"/>
        <v>0</v>
      </c>
    </row>
    <row r="69" spans="1:20" ht="10.5" hidden="1" customHeight="1">
      <c r="A69" s="72"/>
      <c r="B69" s="22"/>
      <c r="C69" s="94"/>
      <c r="D69" s="94"/>
      <c r="E69" s="18"/>
      <c r="F69" s="21"/>
      <c r="G69" s="20"/>
      <c r="H69" s="42">
        <f t="shared" si="29"/>
        <v>0</v>
      </c>
      <c r="I69" s="42">
        <f t="shared" si="30"/>
        <v>0</v>
      </c>
      <c r="J69" s="42">
        <f t="shared" si="31"/>
        <v>0</v>
      </c>
      <c r="K69" s="42">
        <f t="shared" si="32"/>
        <v>0</v>
      </c>
      <c r="L69" s="42">
        <f t="shared" si="33"/>
        <v>0</v>
      </c>
      <c r="M69" s="42">
        <f t="shared" si="34"/>
        <v>0</v>
      </c>
      <c r="N69" s="42">
        <f t="shared" si="35"/>
        <v>0</v>
      </c>
      <c r="O69" s="42">
        <f t="shared" si="36"/>
        <v>0</v>
      </c>
      <c r="P69" s="42">
        <f t="shared" si="37"/>
        <v>0</v>
      </c>
      <c r="Q69" s="42">
        <f t="shared" si="38"/>
        <v>0</v>
      </c>
      <c r="R69" s="42">
        <f t="shared" si="39"/>
        <v>0</v>
      </c>
      <c r="S69" s="42">
        <f t="shared" si="40"/>
        <v>0</v>
      </c>
      <c r="T69" s="41">
        <f t="shared" si="41"/>
        <v>0</v>
      </c>
    </row>
    <row r="70" spans="1:20" ht="10.5" hidden="1" customHeight="1">
      <c r="A70" s="72"/>
      <c r="B70" s="22"/>
      <c r="C70" s="94"/>
      <c r="D70" s="94"/>
      <c r="E70" s="18"/>
      <c r="F70" s="21"/>
      <c r="G70" s="20"/>
      <c r="H70" s="42">
        <f t="shared" si="29"/>
        <v>0</v>
      </c>
      <c r="I70" s="42">
        <f t="shared" si="30"/>
        <v>0</v>
      </c>
      <c r="J70" s="42">
        <f t="shared" si="31"/>
        <v>0</v>
      </c>
      <c r="K70" s="42">
        <f t="shared" si="32"/>
        <v>0</v>
      </c>
      <c r="L70" s="42">
        <f t="shared" si="33"/>
        <v>0</v>
      </c>
      <c r="M70" s="42">
        <f t="shared" si="34"/>
        <v>0</v>
      </c>
      <c r="N70" s="42">
        <f t="shared" si="35"/>
        <v>0</v>
      </c>
      <c r="O70" s="42">
        <f t="shared" si="36"/>
        <v>0</v>
      </c>
      <c r="P70" s="42">
        <f t="shared" si="37"/>
        <v>0</v>
      </c>
      <c r="Q70" s="42">
        <f t="shared" si="38"/>
        <v>0</v>
      </c>
      <c r="R70" s="42">
        <f t="shared" si="39"/>
        <v>0</v>
      </c>
      <c r="S70" s="42">
        <f t="shared" si="40"/>
        <v>0</v>
      </c>
      <c r="T70" s="41">
        <f t="shared" si="41"/>
        <v>0</v>
      </c>
    </row>
    <row r="71" spans="1:20" ht="10.5" hidden="1" customHeight="1">
      <c r="A71" s="72"/>
      <c r="B71" s="22"/>
      <c r="C71" s="94"/>
      <c r="D71" s="94"/>
      <c r="E71" s="18"/>
      <c r="F71" s="21"/>
      <c r="G71" s="20"/>
      <c r="H71" s="42">
        <f t="shared" si="29"/>
        <v>0</v>
      </c>
      <c r="I71" s="42">
        <f t="shared" si="30"/>
        <v>0</v>
      </c>
      <c r="J71" s="42">
        <f t="shared" si="31"/>
        <v>0</v>
      </c>
      <c r="K71" s="42">
        <f t="shared" si="32"/>
        <v>0</v>
      </c>
      <c r="L71" s="42">
        <f t="shared" si="33"/>
        <v>0</v>
      </c>
      <c r="M71" s="42">
        <f t="shared" si="34"/>
        <v>0</v>
      </c>
      <c r="N71" s="42">
        <f t="shared" si="35"/>
        <v>0</v>
      </c>
      <c r="O71" s="42">
        <f t="shared" si="36"/>
        <v>0</v>
      </c>
      <c r="P71" s="42">
        <f t="shared" si="37"/>
        <v>0</v>
      </c>
      <c r="Q71" s="42">
        <f t="shared" si="38"/>
        <v>0</v>
      </c>
      <c r="R71" s="42">
        <f t="shared" si="39"/>
        <v>0</v>
      </c>
      <c r="S71" s="42">
        <f t="shared" si="40"/>
        <v>0</v>
      </c>
      <c r="T71" s="41">
        <f t="shared" si="41"/>
        <v>0</v>
      </c>
    </row>
    <row r="72" spans="1:20" ht="10.5" hidden="1" customHeight="1">
      <c r="A72" s="72"/>
      <c r="B72" s="22"/>
      <c r="C72" s="94"/>
      <c r="D72" s="94"/>
      <c r="E72" s="18"/>
      <c r="F72" s="21"/>
      <c r="G72" s="20"/>
      <c r="H72" s="42">
        <f t="shared" si="29"/>
        <v>0</v>
      </c>
      <c r="I72" s="42">
        <f t="shared" si="30"/>
        <v>0</v>
      </c>
      <c r="J72" s="42">
        <f t="shared" si="31"/>
        <v>0</v>
      </c>
      <c r="K72" s="42">
        <f t="shared" si="32"/>
        <v>0</v>
      </c>
      <c r="L72" s="42">
        <f t="shared" si="33"/>
        <v>0</v>
      </c>
      <c r="M72" s="42">
        <f t="shared" si="34"/>
        <v>0</v>
      </c>
      <c r="N72" s="42">
        <f t="shared" si="35"/>
        <v>0</v>
      </c>
      <c r="O72" s="42">
        <f t="shared" si="36"/>
        <v>0</v>
      </c>
      <c r="P72" s="42">
        <f t="shared" si="37"/>
        <v>0</v>
      </c>
      <c r="Q72" s="42">
        <f t="shared" si="38"/>
        <v>0</v>
      </c>
      <c r="R72" s="42">
        <f t="shared" si="39"/>
        <v>0</v>
      </c>
      <c r="S72" s="42">
        <f t="shared" si="40"/>
        <v>0</v>
      </c>
      <c r="T72" s="41">
        <f t="shared" si="41"/>
        <v>0</v>
      </c>
    </row>
    <row r="73" spans="1:20" ht="10.5" hidden="1" customHeight="1">
      <c r="A73" s="72"/>
      <c r="B73" s="22"/>
      <c r="C73" s="94"/>
      <c r="D73" s="94"/>
      <c r="E73" s="18"/>
      <c r="F73" s="21"/>
      <c r="G73" s="20"/>
      <c r="H73" s="42">
        <f t="shared" si="29"/>
        <v>0</v>
      </c>
      <c r="I73" s="42">
        <f t="shared" si="30"/>
        <v>0</v>
      </c>
      <c r="J73" s="42">
        <f t="shared" si="31"/>
        <v>0</v>
      </c>
      <c r="K73" s="42">
        <f t="shared" si="32"/>
        <v>0</v>
      </c>
      <c r="L73" s="42">
        <f t="shared" si="33"/>
        <v>0</v>
      </c>
      <c r="M73" s="42">
        <f t="shared" si="34"/>
        <v>0</v>
      </c>
      <c r="N73" s="42">
        <f t="shared" si="35"/>
        <v>0</v>
      </c>
      <c r="O73" s="42">
        <f t="shared" si="36"/>
        <v>0</v>
      </c>
      <c r="P73" s="42">
        <f t="shared" si="37"/>
        <v>0</v>
      </c>
      <c r="Q73" s="42">
        <f t="shared" si="38"/>
        <v>0</v>
      </c>
      <c r="R73" s="42">
        <f t="shared" si="39"/>
        <v>0</v>
      </c>
      <c r="S73" s="42">
        <f t="shared" si="40"/>
        <v>0</v>
      </c>
      <c r="T73" s="41">
        <f t="shared" si="41"/>
        <v>0</v>
      </c>
    </row>
    <row r="74" spans="1:20" ht="10.5" hidden="1" customHeight="1">
      <c r="A74" s="72"/>
      <c r="B74" s="22"/>
      <c r="C74" s="94"/>
      <c r="D74" s="94"/>
      <c r="E74" s="18"/>
      <c r="F74" s="21"/>
      <c r="G74" s="20"/>
      <c r="H74" s="42">
        <f t="shared" si="29"/>
        <v>0</v>
      </c>
      <c r="I74" s="42">
        <f t="shared" si="30"/>
        <v>0</v>
      </c>
      <c r="J74" s="42">
        <f t="shared" si="31"/>
        <v>0</v>
      </c>
      <c r="K74" s="42">
        <f t="shared" si="32"/>
        <v>0</v>
      </c>
      <c r="L74" s="42">
        <f t="shared" si="33"/>
        <v>0</v>
      </c>
      <c r="M74" s="42">
        <f t="shared" si="34"/>
        <v>0</v>
      </c>
      <c r="N74" s="42">
        <f t="shared" si="35"/>
        <v>0</v>
      </c>
      <c r="O74" s="42">
        <f t="shared" si="36"/>
        <v>0</v>
      </c>
      <c r="P74" s="42">
        <f t="shared" si="37"/>
        <v>0</v>
      </c>
      <c r="Q74" s="42">
        <f t="shared" si="38"/>
        <v>0</v>
      </c>
      <c r="R74" s="42">
        <f t="shared" si="39"/>
        <v>0</v>
      </c>
      <c r="S74" s="42">
        <f t="shared" si="40"/>
        <v>0</v>
      </c>
      <c r="T74" s="41">
        <f t="shared" si="41"/>
        <v>0</v>
      </c>
    </row>
    <row r="75" spans="1:20" ht="10.5" hidden="1" customHeight="1">
      <c r="A75" s="72"/>
      <c r="B75" s="22"/>
      <c r="C75" s="94"/>
      <c r="D75" s="94"/>
      <c r="E75" s="18"/>
      <c r="F75" s="21"/>
      <c r="G75" s="20"/>
      <c r="H75" s="42">
        <f t="shared" si="29"/>
        <v>0</v>
      </c>
      <c r="I75" s="42">
        <f t="shared" si="30"/>
        <v>0</v>
      </c>
      <c r="J75" s="42">
        <f t="shared" si="31"/>
        <v>0</v>
      </c>
      <c r="K75" s="42">
        <f t="shared" si="32"/>
        <v>0</v>
      </c>
      <c r="L75" s="42">
        <f t="shared" si="33"/>
        <v>0</v>
      </c>
      <c r="M75" s="42">
        <f t="shared" si="34"/>
        <v>0</v>
      </c>
      <c r="N75" s="42">
        <f t="shared" si="35"/>
        <v>0</v>
      </c>
      <c r="O75" s="42">
        <f t="shared" si="36"/>
        <v>0</v>
      </c>
      <c r="P75" s="42">
        <f t="shared" si="37"/>
        <v>0</v>
      </c>
      <c r="Q75" s="42">
        <f t="shared" si="38"/>
        <v>0</v>
      </c>
      <c r="R75" s="42">
        <f t="shared" si="39"/>
        <v>0</v>
      </c>
      <c r="S75" s="42">
        <f t="shared" si="40"/>
        <v>0</v>
      </c>
      <c r="T75" s="41">
        <f t="shared" si="41"/>
        <v>0</v>
      </c>
    </row>
    <row r="76" spans="1:20" ht="10.5" hidden="1" customHeight="1">
      <c r="A76" s="72"/>
      <c r="B76" s="22"/>
      <c r="C76" s="94"/>
      <c r="D76" s="94"/>
      <c r="E76" s="18"/>
      <c r="F76" s="21"/>
      <c r="G76" s="20"/>
      <c r="H76" s="42">
        <f t="shared" si="29"/>
        <v>0</v>
      </c>
      <c r="I76" s="42">
        <f t="shared" si="30"/>
        <v>0</v>
      </c>
      <c r="J76" s="42">
        <f t="shared" si="31"/>
        <v>0</v>
      </c>
      <c r="K76" s="42">
        <f t="shared" si="32"/>
        <v>0</v>
      </c>
      <c r="L76" s="42">
        <f t="shared" si="33"/>
        <v>0</v>
      </c>
      <c r="M76" s="42">
        <f t="shared" si="34"/>
        <v>0</v>
      </c>
      <c r="N76" s="42">
        <f t="shared" si="35"/>
        <v>0</v>
      </c>
      <c r="O76" s="42">
        <f t="shared" si="36"/>
        <v>0</v>
      </c>
      <c r="P76" s="42">
        <f t="shared" si="37"/>
        <v>0</v>
      </c>
      <c r="Q76" s="42">
        <f t="shared" si="38"/>
        <v>0</v>
      </c>
      <c r="R76" s="42">
        <f t="shared" si="39"/>
        <v>0</v>
      </c>
      <c r="S76" s="42">
        <f t="shared" si="40"/>
        <v>0</v>
      </c>
      <c r="T76" s="41">
        <f t="shared" si="41"/>
        <v>0</v>
      </c>
    </row>
    <row r="77" spans="1:20" ht="10.5" hidden="1" customHeight="1">
      <c r="A77" s="72"/>
      <c r="B77" s="22"/>
      <c r="C77" s="94"/>
      <c r="D77" s="94"/>
      <c r="E77" s="18"/>
      <c r="F77" s="21"/>
      <c r="G77" s="20"/>
      <c r="H77" s="42">
        <f t="shared" si="29"/>
        <v>0</v>
      </c>
      <c r="I77" s="42">
        <f t="shared" si="30"/>
        <v>0</v>
      </c>
      <c r="J77" s="42">
        <f t="shared" si="31"/>
        <v>0</v>
      </c>
      <c r="K77" s="42">
        <f t="shared" si="32"/>
        <v>0</v>
      </c>
      <c r="L77" s="42">
        <f t="shared" si="33"/>
        <v>0</v>
      </c>
      <c r="M77" s="42">
        <f t="shared" si="34"/>
        <v>0</v>
      </c>
      <c r="N77" s="42">
        <f t="shared" si="35"/>
        <v>0</v>
      </c>
      <c r="O77" s="42">
        <f t="shared" si="36"/>
        <v>0</v>
      </c>
      <c r="P77" s="42">
        <f t="shared" si="37"/>
        <v>0</v>
      </c>
      <c r="Q77" s="42">
        <f t="shared" si="38"/>
        <v>0</v>
      </c>
      <c r="R77" s="42">
        <f t="shared" si="39"/>
        <v>0</v>
      </c>
      <c r="S77" s="42">
        <f t="shared" si="40"/>
        <v>0</v>
      </c>
      <c r="T77" s="41">
        <f t="shared" si="41"/>
        <v>0</v>
      </c>
    </row>
    <row r="78" spans="1:20" ht="10.5" hidden="1" customHeight="1">
      <c r="A78" s="72"/>
      <c r="B78" s="22"/>
      <c r="C78" s="94"/>
      <c r="D78" s="94"/>
      <c r="E78" s="18"/>
      <c r="F78" s="21"/>
      <c r="G78" s="20"/>
      <c r="H78" s="42">
        <f t="shared" si="29"/>
        <v>0</v>
      </c>
      <c r="I78" s="42">
        <f t="shared" si="30"/>
        <v>0</v>
      </c>
      <c r="J78" s="42">
        <f t="shared" si="31"/>
        <v>0</v>
      </c>
      <c r="K78" s="42">
        <f t="shared" si="32"/>
        <v>0</v>
      </c>
      <c r="L78" s="42">
        <f t="shared" si="33"/>
        <v>0</v>
      </c>
      <c r="M78" s="42">
        <f t="shared" si="34"/>
        <v>0</v>
      </c>
      <c r="N78" s="42">
        <f t="shared" si="35"/>
        <v>0</v>
      </c>
      <c r="O78" s="42">
        <f t="shared" si="36"/>
        <v>0</v>
      </c>
      <c r="P78" s="42">
        <f t="shared" si="37"/>
        <v>0</v>
      </c>
      <c r="Q78" s="42">
        <f t="shared" si="38"/>
        <v>0</v>
      </c>
      <c r="R78" s="42">
        <f t="shared" si="39"/>
        <v>0</v>
      </c>
      <c r="S78" s="42">
        <f t="shared" si="40"/>
        <v>0</v>
      </c>
      <c r="T78" s="41">
        <f t="shared" si="41"/>
        <v>0</v>
      </c>
    </row>
    <row r="79" spans="1:20" ht="10.5" hidden="1" customHeight="1">
      <c r="A79" s="72"/>
      <c r="B79" s="22"/>
      <c r="C79" s="94"/>
      <c r="D79" s="94"/>
      <c r="E79" s="18"/>
      <c r="F79" s="21"/>
      <c r="G79" s="20"/>
      <c r="H79" s="42">
        <f t="shared" si="29"/>
        <v>0</v>
      </c>
      <c r="I79" s="42">
        <f t="shared" si="30"/>
        <v>0</v>
      </c>
      <c r="J79" s="42">
        <f t="shared" si="31"/>
        <v>0</v>
      </c>
      <c r="K79" s="42">
        <f t="shared" si="32"/>
        <v>0</v>
      </c>
      <c r="L79" s="42">
        <f t="shared" si="33"/>
        <v>0</v>
      </c>
      <c r="M79" s="42">
        <f t="shared" si="34"/>
        <v>0</v>
      </c>
      <c r="N79" s="42">
        <f t="shared" si="35"/>
        <v>0</v>
      </c>
      <c r="O79" s="42">
        <f t="shared" si="36"/>
        <v>0</v>
      </c>
      <c r="P79" s="42">
        <f t="shared" si="37"/>
        <v>0</v>
      </c>
      <c r="Q79" s="42">
        <f t="shared" si="38"/>
        <v>0</v>
      </c>
      <c r="R79" s="42">
        <f t="shared" si="39"/>
        <v>0</v>
      </c>
      <c r="S79" s="42">
        <f t="shared" si="40"/>
        <v>0</v>
      </c>
      <c r="T79" s="41">
        <f t="shared" si="41"/>
        <v>0</v>
      </c>
    </row>
    <row r="80" spans="1:20" ht="10.5" hidden="1" customHeight="1">
      <c r="A80" s="72"/>
      <c r="B80" s="22"/>
      <c r="C80" s="94"/>
      <c r="D80" s="94"/>
      <c r="E80" s="18"/>
      <c r="F80" s="21"/>
      <c r="G80" s="20"/>
      <c r="H80" s="42">
        <f t="shared" si="29"/>
        <v>0</v>
      </c>
      <c r="I80" s="42">
        <f t="shared" si="30"/>
        <v>0</v>
      </c>
      <c r="J80" s="42">
        <f t="shared" si="31"/>
        <v>0</v>
      </c>
      <c r="K80" s="42">
        <f t="shared" si="32"/>
        <v>0</v>
      </c>
      <c r="L80" s="42">
        <f t="shared" si="33"/>
        <v>0</v>
      </c>
      <c r="M80" s="42">
        <f t="shared" si="34"/>
        <v>0</v>
      </c>
      <c r="N80" s="42">
        <f t="shared" si="35"/>
        <v>0</v>
      </c>
      <c r="O80" s="42">
        <f t="shared" si="36"/>
        <v>0</v>
      </c>
      <c r="P80" s="42">
        <f t="shared" si="37"/>
        <v>0</v>
      </c>
      <c r="Q80" s="42">
        <f t="shared" si="38"/>
        <v>0</v>
      </c>
      <c r="R80" s="42">
        <f t="shared" si="39"/>
        <v>0</v>
      </c>
      <c r="S80" s="42">
        <f t="shared" si="40"/>
        <v>0</v>
      </c>
      <c r="T80" s="41">
        <f t="shared" si="41"/>
        <v>0</v>
      </c>
    </row>
    <row r="81" spans="1:20" ht="10.5" hidden="1" customHeight="1">
      <c r="A81" s="72"/>
      <c r="B81" s="22"/>
      <c r="C81" s="94"/>
      <c r="D81" s="94"/>
      <c r="E81" s="18"/>
      <c r="F81" s="21"/>
      <c r="G81" s="20"/>
      <c r="H81" s="42">
        <f t="shared" si="29"/>
        <v>0</v>
      </c>
      <c r="I81" s="42">
        <f t="shared" si="30"/>
        <v>0</v>
      </c>
      <c r="J81" s="42">
        <f t="shared" si="31"/>
        <v>0</v>
      </c>
      <c r="K81" s="42">
        <f t="shared" si="32"/>
        <v>0</v>
      </c>
      <c r="L81" s="42">
        <f t="shared" si="33"/>
        <v>0</v>
      </c>
      <c r="M81" s="42">
        <f t="shared" si="34"/>
        <v>0</v>
      </c>
      <c r="N81" s="42">
        <f t="shared" si="35"/>
        <v>0</v>
      </c>
      <c r="O81" s="42">
        <f t="shared" si="36"/>
        <v>0</v>
      </c>
      <c r="P81" s="42">
        <f t="shared" si="37"/>
        <v>0</v>
      </c>
      <c r="Q81" s="42">
        <f t="shared" si="38"/>
        <v>0</v>
      </c>
      <c r="R81" s="42">
        <f t="shared" si="39"/>
        <v>0</v>
      </c>
      <c r="S81" s="42">
        <f t="shared" si="40"/>
        <v>0</v>
      </c>
      <c r="T81" s="41">
        <f t="shared" si="41"/>
        <v>0</v>
      </c>
    </row>
    <row r="82" spans="1:20" ht="10.5" hidden="1" customHeight="1">
      <c r="A82" s="72"/>
      <c r="B82" s="22"/>
      <c r="C82" s="94"/>
      <c r="D82" s="94"/>
      <c r="E82" s="18"/>
      <c r="F82" s="21"/>
      <c r="G82" s="20"/>
      <c r="H82" s="42">
        <f t="shared" si="29"/>
        <v>0</v>
      </c>
      <c r="I82" s="42">
        <f t="shared" si="30"/>
        <v>0</v>
      </c>
      <c r="J82" s="42">
        <f t="shared" si="31"/>
        <v>0</v>
      </c>
      <c r="K82" s="42">
        <f t="shared" si="32"/>
        <v>0</v>
      </c>
      <c r="L82" s="42">
        <f t="shared" si="33"/>
        <v>0</v>
      </c>
      <c r="M82" s="42">
        <f t="shared" si="34"/>
        <v>0</v>
      </c>
      <c r="N82" s="42">
        <f t="shared" si="35"/>
        <v>0</v>
      </c>
      <c r="O82" s="42">
        <f t="shared" si="36"/>
        <v>0</v>
      </c>
      <c r="P82" s="42">
        <f t="shared" si="37"/>
        <v>0</v>
      </c>
      <c r="Q82" s="42">
        <f t="shared" si="38"/>
        <v>0</v>
      </c>
      <c r="R82" s="42">
        <f t="shared" si="39"/>
        <v>0</v>
      </c>
      <c r="S82" s="42">
        <f t="shared" si="40"/>
        <v>0</v>
      </c>
      <c r="T82" s="41">
        <f t="shared" si="41"/>
        <v>0</v>
      </c>
    </row>
    <row r="83" spans="1:20" ht="10.5" hidden="1" customHeight="1">
      <c r="A83" s="72"/>
      <c r="B83" s="22"/>
      <c r="C83" s="94"/>
      <c r="D83" s="94"/>
      <c r="E83" s="18"/>
      <c r="F83" s="21"/>
      <c r="G83" s="20"/>
      <c r="H83" s="42">
        <f t="shared" si="29"/>
        <v>0</v>
      </c>
      <c r="I83" s="42">
        <f t="shared" si="30"/>
        <v>0</v>
      </c>
      <c r="J83" s="42">
        <f t="shared" si="31"/>
        <v>0</v>
      </c>
      <c r="K83" s="42">
        <f t="shared" si="32"/>
        <v>0</v>
      </c>
      <c r="L83" s="42">
        <f t="shared" si="33"/>
        <v>0</v>
      </c>
      <c r="M83" s="42">
        <f t="shared" si="34"/>
        <v>0</v>
      </c>
      <c r="N83" s="42">
        <f t="shared" si="35"/>
        <v>0</v>
      </c>
      <c r="O83" s="42">
        <f t="shared" si="36"/>
        <v>0</v>
      </c>
      <c r="P83" s="42">
        <f t="shared" si="37"/>
        <v>0</v>
      </c>
      <c r="Q83" s="42">
        <f t="shared" si="38"/>
        <v>0</v>
      </c>
      <c r="R83" s="42">
        <f t="shared" si="39"/>
        <v>0</v>
      </c>
      <c r="S83" s="42">
        <f t="shared" si="40"/>
        <v>0</v>
      </c>
      <c r="T83" s="41">
        <f t="shared" si="41"/>
        <v>0</v>
      </c>
    </row>
    <row r="84" spans="1:20" ht="10.5" hidden="1" customHeight="1">
      <c r="A84" s="72"/>
      <c r="B84" s="22"/>
      <c r="C84" s="94"/>
      <c r="D84" s="94"/>
      <c r="E84" s="18"/>
      <c r="F84" s="21"/>
      <c r="G84" s="20"/>
      <c r="H84" s="42">
        <f t="shared" si="29"/>
        <v>0</v>
      </c>
      <c r="I84" s="42">
        <f t="shared" si="30"/>
        <v>0</v>
      </c>
      <c r="J84" s="42">
        <f t="shared" si="31"/>
        <v>0</v>
      </c>
      <c r="K84" s="42">
        <f t="shared" si="32"/>
        <v>0</v>
      </c>
      <c r="L84" s="42">
        <f t="shared" si="33"/>
        <v>0</v>
      </c>
      <c r="M84" s="42">
        <f t="shared" si="34"/>
        <v>0</v>
      </c>
      <c r="N84" s="42">
        <f t="shared" si="35"/>
        <v>0</v>
      </c>
      <c r="O84" s="42">
        <f t="shared" si="36"/>
        <v>0</v>
      </c>
      <c r="P84" s="42">
        <f t="shared" si="37"/>
        <v>0</v>
      </c>
      <c r="Q84" s="42">
        <f t="shared" si="38"/>
        <v>0</v>
      </c>
      <c r="R84" s="42">
        <f t="shared" si="39"/>
        <v>0</v>
      </c>
      <c r="S84" s="42">
        <f t="shared" si="40"/>
        <v>0</v>
      </c>
      <c r="T84" s="41">
        <f t="shared" si="41"/>
        <v>0</v>
      </c>
    </row>
    <row r="85" spans="1:20" ht="10.5" hidden="1" customHeight="1">
      <c r="A85" s="72"/>
      <c r="B85" s="22"/>
      <c r="C85" s="94"/>
      <c r="D85" s="94"/>
      <c r="E85" s="18"/>
      <c r="F85" s="21"/>
      <c r="G85" s="20"/>
      <c r="H85" s="42">
        <f t="shared" si="29"/>
        <v>0</v>
      </c>
      <c r="I85" s="42">
        <f t="shared" si="30"/>
        <v>0</v>
      </c>
      <c r="J85" s="42">
        <f t="shared" si="31"/>
        <v>0</v>
      </c>
      <c r="K85" s="42">
        <f t="shared" si="32"/>
        <v>0</v>
      </c>
      <c r="L85" s="42">
        <f t="shared" si="33"/>
        <v>0</v>
      </c>
      <c r="M85" s="42">
        <f t="shared" si="34"/>
        <v>0</v>
      </c>
      <c r="N85" s="42">
        <f t="shared" si="35"/>
        <v>0</v>
      </c>
      <c r="O85" s="42">
        <f t="shared" si="36"/>
        <v>0</v>
      </c>
      <c r="P85" s="42">
        <f t="shared" si="37"/>
        <v>0</v>
      </c>
      <c r="Q85" s="42">
        <f t="shared" si="38"/>
        <v>0</v>
      </c>
      <c r="R85" s="42">
        <f t="shared" si="39"/>
        <v>0</v>
      </c>
      <c r="S85" s="42">
        <f t="shared" si="40"/>
        <v>0</v>
      </c>
      <c r="T85" s="41">
        <f>SUM(H85:S85)</f>
        <v>0</v>
      </c>
    </row>
    <row r="86" spans="1:20" ht="10.5" hidden="1" customHeight="1">
      <c r="A86" s="72"/>
      <c r="B86" s="22"/>
      <c r="C86" s="94"/>
      <c r="D86" s="94"/>
      <c r="E86" s="18"/>
      <c r="F86" s="21"/>
      <c r="G86" s="20"/>
      <c r="H86" s="42">
        <f t="shared" si="29"/>
        <v>0</v>
      </c>
      <c r="I86" s="42">
        <f t="shared" si="30"/>
        <v>0</v>
      </c>
      <c r="J86" s="42">
        <f t="shared" si="31"/>
        <v>0</v>
      </c>
      <c r="K86" s="42">
        <f t="shared" si="32"/>
        <v>0</v>
      </c>
      <c r="L86" s="42">
        <f t="shared" si="33"/>
        <v>0</v>
      </c>
      <c r="M86" s="42">
        <f t="shared" si="34"/>
        <v>0</v>
      </c>
      <c r="N86" s="42">
        <f t="shared" si="35"/>
        <v>0</v>
      </c>
      <c r="O86" s="42">
        <f t="shared" si="36"/>
        <v>0</v>
      </c>
      <c r="P86" s="42">
        <f t="shared" si="37"/>
        <v>0</v>
      </c>
      <c r="Q86" s="42">
        <f t="shared" si="38"/>
        <v>0</v>
      </c>
      <c r="R86" s="42">
        <f t="shared" si="39"/>
        <v>0</v>
      </c>
      <c r="S86" s="42">
        <f t="shared" si="40"/>
        <v>0</v>
      </c>
      <c r="T86" s="41">
        <f>SUM(H86:S86)</f>
        <v>0</v>
      </c>
    </row>
    <row r="87" spans="1:20" ht="10.5" customHeight="1">
      <c r="A87" s="72"/>
      <c r="B87" s="22"/>
      <c r="C87" s="22"/>
      <c r="D87" s="23"/>
      <c r="E87" s="23"/>
      <c r="F87" s="23"/>
      <c r="G87" s="23"/>
      <c r="H87" s="42"/>
      <c r="I87" s="41"/>
      <c r="J87" s="41"/>
      <c r="K87" s="41"/>
      <c r="L87" s="41"/>
      <c r="M87" s="41"/>
      <c r="N87" s="41"/>
      <c r="O87" s="41"/>
      <c r="P87" s="41"/>
      <c r="Q87" s="41"/>
      <c r="R87" s="41"/>
      <c r="S87" s="41"/>
      <c r="T87" s="41"/>
    </row>
    <row r="88" spans="1:20" ht="10.5" customHeight="1">
      <c r="A88" s="72"/>
      <c r="B88" s="76" t="s">
        <v>9</v>
      </c>
      <c r="C88" s="77"/>
      <c r="D88" s="77"/>
      <c r="E88" s="77"/>
      <c r="F88" s="77"/>
      <c r="G88" s="77"/>
      <c r="H88" s="47"/>
      <c r="I88" s="48"/>
      <c r="J88" s="48"/>
      <c r="K88" s="48"/>
      <c r="L88" s="48"/>
      <c r="M88" s="48"/>
      <c r="N88" s="48"/>
      <c r="O88" s="48"/>
      <c r="P88" s="48"/>
      <c r="Q88" s="48"/>
      <c r="R88" s="48"/>
      <c r="S88" s="48"/>
      <c r="T88" s="48"/>
    </row>
    <row r="89" spans="1:20" ht="10.5" customHeight="1">
      <c r="A89" s="72"/>
      <c r="B89" s="29"/>
      <c r="C89" s="108" t="s">
        <v>54</v>
      </c>
      <c r="D89" s="108"/>
      <c r="E89" s="25" t="s">
        <v>19</v>
      </c>
      <c r="F89" s="25" t="s">
        <v>55</v>
      </c>
      <c r="G89" s="25" t="s">
        <v>51</v>
      </c>
      <c r="H89" s="42"/>
      <c r="I89" s="41"/>
      <c r="J89" s="41"/>
      <c r="K89" s="41"/>
      <c r="L89" s="41"/>
      <c r="M89" s="41"/>
      <c r="N89" s="41"/>
      <c r="O89" s="41"/>
      <c r="P89" s="41"/>
      <c r="Q89" s="41"/>
      <c r="R89" s="41"/>
      <c r="S89" s="41"/>
      <c r="T89" s="41"/>
    </row>
    <row r="90" spans="1:20" ht="10.5" customHeight="1">
      <c r="A90" s="72"/>
      <c r="B90" s="22"/>
      <c r="C90" s="22"/>
      <c r="D90" s="23"/>
      <c r="E90" s="18"/>
      <c r="F90" s="21"/>
      <c r="G90" s="20"/>
      <c r="H90" s="42">
        <f>IF(($G90&gt;=1),($F90*$E90),0)</f>
        <v>0</v>
      </c>
      <c r="I90" s="42">
        <f>IF(($G90&gt;=2),($F90*$E90),0)</f>
        <v>0</v>
      </c>
      <c r="J90" s="42">
        <f>IF(($G90&gt;=3),($F90*$E90),0)</f>
        <v>0</v>
      </c>
      <c r="K90" s="42">
        <f>IF(($G90&gt;=4),($F90*$E90),0)</f>
        <v>0</v>
      </c>
      <c r="L90" s="42">
        <f>IF(($G90&gt;=5),($F90*$E90),0)</f>
        <v>0</v>
      </c>
      <c r="M90" s="42">
        <f>IF(($G90&gt;=6),($F90*$E90),0)</f>
        <v>0</v>
      </c>
      <c r="N90" s="42">
        <f>IF(($G90&gt;=7),($F90*$E90),0)</f>
        <v>0</v>
      </c>
      <c r="O90" s="42">
        <f>IF(($G90&gt;=8),($F90*$E90),0)</f>
        <v>0</v>
      </c>
      <c r="P90" s="42">
        <f>IF(($G90&gt;=9),($F90*$E90),0)</f>
        <v>0</v>
      </c>
      <c r="Q90" s="42">
        <f>IF(($G90&gt;=10),($F90*$E90),0)</f>
        <v>0</v>
      </c>
      <c r="R90" s="42">
        <f>IF(($G90&gt;=11),($F90*$E90),0)</f>
        <v>0</v>
      </c>
      <c r="S90" s="42">
        <f>IF(($G90&gt;=12),($F90*$E90),0)</f>
        <v>0</v>
      </c>
      <c r="T90" s="41">
        <f>SUM(H90:S90)</f>
        <v>0</v>
      </c>
    </row>
    <row r="91" spans="1:20" ht="10.5" hidden="1" customHeight="1">
      <c r="A91" s="72"/>
      <c r="B91" s="22"/>
      <c r="C91" s="22"/>
      <c r="D91" s="23"/>
      <c r="E91" s="18"/>
      <c r="F91" s="21"/>
      <c r="G91" s="20"/>
      <c r="H91" s="42">
        <f>IF(($G91&gt;=1),($F91*$E91),0)</f>
        <v>0</v>
      </c>
      <c r="I91" s="42">
        <f>IF(($G91&gt;=2),($F91*$E91),0)</f>
        <v>0</v>
      </c>
      <c r="J91" s="42">
        <f>IF(($G91&gt;=3),($F91*$E91),0)</f>
        <v>0</v>
      </c>
      <c r="K91" s="42">
        <f>IF(($G91&gt;=4),($F91*$E91),0)</f>
        <v>0</v>
      </c>
      <c r="L91" s="42">
        <f>IF(($G91&gt;=5),($F91*$E91),0)</f>
        <v>0</v>
      </c>
      <c r="M91" s="42">
        <f>IF(($G91&gt;=6),($F91*$E91),0)</f>
        <v>0</v>
      </c>
      <c r="N91" s="42">
        <f>IF(($G91&gt;=7),($F91*$E91),0)</f>
        <v>0</v>
      </c>
      <c r="O91" s="42">
        <f>IF(($G91&gt;=8),($F91*$E91),0)</f>
        <v>0</v>
      </c>
      <c r="P91" s="42">
        <f>IF(($G91&gt;=9),($F91*$E91),0)</f>
        <v>0</v>
      </c>
      <c r="Q91" s="42">
        <f>IF(($G91&gt;=10),($F91*$E91),0)</f>
        <v>0</v>
      </c>
      <c r="R91" s="42">
        <f>IF(($G91&gt;=11),($F91*$E91),0)</f>
        <v>0</v>
      </c>
      <c r="S91" s="42">
        <f>IF(($G91&gt;=12),($F91*$E91),0)</f>
        <v>0</v>
      </c>
      <c r="T91" s="41">
        <f>SUM(H91:S91)</f>
        <v>0</v>
      </c>
    </row>
    <row r="92" spans="1:20" ht="10.5" hidden="1" customHeight="1">
      <c r="A92" s="72"/>
      <c r="B92" s="22"/>
      <c r="C92" s="22"/>
      <c r="D92" s="23"/>
      <c r="E92" s="18"/>
      <c r="F92" s="21"/>
      <c r="G92" s="20"/>
      <c r="H92" s="42">
        <f>IF(($G92&gt;=1),($F92*$E92),0)</f>
        <v>0</v>
      </c>
      <c r="I92" s="42">
        <f>IF(($G92&gt;=2),($F92*$E92),0)</f>
        <v>0</v>
      </c>
      <c r="J92" s="42">
        <f>IF(($G92&gt;=3),($F92*$E92),0)</f>
        <v>0</v>
      </c>
      <c r="K92" s="42">
        <f>IF(($G92&gt;=4),($F92*$E92),0)</f>
        <v>0</v>
      </c>
      <c r="L92" s="42">
        <f>IF(($G92&gt;=5),($F92*$E92),0)</f>
        <v>0</v>
      </c>
      <c r="M92" s="42">
        <f>IF(($G92&gt;=6),($F92*$E92),0)</f>
        <v>0</v>
      </c>
      <c r="N92" s="42">
        <f>IF(($G92&gt;=7),($F92*$E92),0)</f>
        <v>0</v>
      </c>
      <c r="O92" s="42">
        <f>IF(($G92&gt;=8),($F92*$E92),0)</f>
        <v>0</v>
      </c>
      <c r="P92" s="42">
        <f>IF(($G92&gt;=9),($F92*$E92),0)</f>
        <v>0</v>
      </c>
      <c r="Q92" s="42">
        <f>IF(($G92&gt;=10),($F92*$E92),0)</f>
        <v>0</v>
      </c>
      <c r="R92" s="42">
        <f>IF(($G92&gt;=11),($F92*$E92),0)</f>
        <v>0</v>
      </c>
      <c r="S92" s="42">
        <f>IF(($G92&gt;=12),($F92*$E92),0)</f>
        <v>0</v>
      </c>
      <c r="T92" s="41">
        <f>SUM(H92:S92)</f>
        <v>0</v>
      </c>
    </row>
    <row r="93" spans="1:20" ht="10.5" hidden="1" customHeight="1">
      <c r="A93" s="72"/>
      <c r="B93" s="22"/>
      <c r="C93" s="22"/>
      <c r="D93" s="23"/>
      <c r="E93" s="18"/>
      <c r="F93" s="21"/>
      <c r="G93" s="20"/>
      <c r="H93" s="42">
        <f>IF(($G93&gt;=1),($F93*$E93),0)</f>
        <v>0</v>
      </c>
      <c r="I93" s="42">
        <f>IF(($G93&gt;=2),($F93*$E93),0)</f>
        <v>0</v>
      </c>
      <c r="J93" s="42">
        <f>IF(($G93&gt;=3),($F93*$E93),0)</f>
        <v>0</v>
      </c>
      <c r="K93" s="42">
        <f>IF(($G93&gt;=4),($F93*$E93),0)</f>
        <v>0</v>
      </c>
      <c r="L93" s="42">
        <f>IF(($G93&gt;=5),($F93*$E93),0)</f>
        <v>0</v>
      </c>
      <c r="M93" s="42">
        <f>IF(($G93&gt;=6),($F93*$E93),0)</f>
        <v>0</v>
      </c>
      <c r="N93" s="42">
        <f>IF(($G93&gt;=7),($F93*$E93),0)</f>
        <v>0</v>
      </c>
      <c r="O93" s="42">
        <f>IF(($G93&gt;=8),($F93*$E93),0)</f>
        <v>0</v>
      </c>
      <c r="P93" s="42">
        <f>IF(($G93&gt;=9),($F93*$E93),0)</f>
        <v>0</v>
      </c>
      <c r="Q93" s="42">
        <f>IF(($G93&gt;=10),($F93*$E93),0)</f>
        <v>0</v>
      </c>
      <c r="R93" s="42">
        <f>IF(($G93&gt;=11),($F93*$E93),0)</f>
        <v>0</v>
      </c>
      <c r="S93" s="42">
        <f>IF(($G93&gt;=12),($F93*$E93),0)</f>
        <v>0</v>
      </c>
      <c r="T93" s="41">
        <f>SUM(H93:S93)</f>
        <v>0</v>
      </c>
    </row>
    <row r="94" spans="1:20" ht="10.5" customHeight="1">
      <c r="A94" s="72"/>
      <c r="B94" s="22"/>
      <c r="C94" s="22"/>
      <c r="D94" s="27"/>
      <c r="E94" s="27"/>
      <c r="F94" s="28"/>
      <c r="G94" s="27"/>
      <c r="H94" s="42">
        <f>IF(($G94&gt;=1),($F94*$E94),0)</f>
        <v>0</v>
      </c>
      <c r="I94" s="42">
        <f>IF(($G94&gt;=2),($F94*$E94),0)</f>
        <v>0</v>
      </c>
      <c r="J94" s="42">
        <f>IF(($G94&gt;=3),($F94*$E94),0)</f>
        <v>0</v>
      </c>
      <c r="K94" s="42">
        <f>IF(($G94&gt;=4),($F94*$E94),0)</f>
        <v>0</v>
      </c>
      <c r="L94" s="42">
        <f>IF(($G94&gt;=5),($F94*$E94),0)</f>
        <v>0</v>
      </c>
      <c r="M94" s="42">
        <f>IF(($G94&gt;=6),($F94*$E94),0)</f>
        <v>0</v>
      </c>
      <c r="N94" s="42">
        <f>IF(($G94&gt;=7),($F94*$E94),0)</f>
        <v>0</v>
      </c>
      <c r="O94" s="42">
        <f>IF(($G94&gt;=8),($F94*$E94),0)</f>
        <v>0</v>
      </c>
      <c r="P94" s="42">
        <f>IF(($G94&gt;=9),($F94*$E94),0)</f>
        <v>0</v>
      </c>
      <c r="Q94" s="42">
        <f>IF(($G94&gt;=10),($F94*$E94),0)</f>
        <v>0</v>
      </c>
      <c r="R94" s="42">
        <f>IF(($G94&gt;=11),($F94*$E94),0)</f>
        <v>0</v>
      </c>
      <c r="S94" s="42">
        <f>IF(($G94&gt;=12),($F94*$E94),0)</f>
        <v>0</v>
      </c>
      <c r="T94" s="41">
        <f>SUM(H94:S94)</f>
        <v>0</v>
      </c>
    </row>
    <row r="95" spans="1:20" ht="10.5" customHeight="1">
      <c r="A95" s="73" t="s">
        <v>11</v>
      </c>
      <c r="B95" s="74"/>
      <c r="C95" s="74"/>
      <c r="D95" s="74"/>
      <c r="E95" s="74"/>
      <c r="F95" s="74"/>
      <c r="G95" s="74"/>
      <c r="H95" s="43"/>
      <c r="I95" s="43"/>
      <c r="J95" s="43"/>
      <c r="K95" s="43"/>
      <c r="L95" s="43"/>
      <c r="M95" s="43"/>
      <c r="N95" s="43"/>
      <c r="O95" s="43"/>
      <c r="P95" s="43"/>
      <c r="Q95" s="43"/>
      <c r="R95" s="43"/>
      <c r="S95" s="43"/>
      <c r="T95" s="44"/>
    </row>
    <row r="96" spans="1:20" ht="10.5" customHeight="1">
      <c r="A96" s="72"/>
      <c r="B96" s="29"/>
      <c r="C96" s="108"/>
      <c r="D96" s="108"/>
      <c r="E96" s="25" t="s">
        <v>19</v>
      </c>
      <c r="F96" s="25" t="s">
        <v>55</v>
      </c>
      <c r="G96" s="25" t="s">
        <v>51</v>
      </c>
      <c r="H96" s="42"/>
      <c r="I96" s="41"/>
      <c r="J96" s="41"/>
      <c r="K96" s="41"/>
      <c r="L96" s="41"/>
      <c r="M96" s="41"/>
      <c r="N96" s="41"/>
      <c r="O96" s="41"/>
      <c r="P96" s="41"/>
      <c r="Q96" s="41"/>
      <c r="R96" s="41"/>
      <c r="S96" s="41"/>
      <c r="T96" s="41"/>
    </row>
    <row r="97" spans="1:25" ht="10.5" customHeight="1">
      <c r="A97" s="72"/>
      <c r="B97" s="22" t="s">
        <v>12</v>
      </c>
      <c r="C97" s="23"/>
      <c r="D97" s="23"/>
      <c r="E97" s="18">
        <v>10</v>
      </c>
      <c r="F97" s="21">
        <v>9.3000000000000007</v>
      </c>
      <c r="G97" s="20">
        <v>12</v>
      </c>
      <c r="H97" s="42">
        <f>IF(($G97&gt;=1),($F97*$E97),0)*22</f>
        <v>2046</v>
      </c>
      <c r="I97" s="42">
        <f>IF(($G97&gt;=2),($F97*$E97),0)*22</f>
        <v>2046</v>
      </c>
      <c r="J97" s="42">
        <f>IF(($G97&gt;=3),($F97*$E97),0)*22</f>
        <v>2046</v>
      </c>
      <c r="K97" s="42">
        <f>IF(($G97&gt;=4),($F97*$E97),0)*22</f>
        <v>2046</v>
      </c>
      <c r="L97" s="42">
        <f>IF(($G97&gt;=5),($F97*$E97),0)*22</f>
        <v>2046</v>
      </c>
      <c r="M97" s="42">
        <f>IF(($G97&gt;=6),($F97*$E97),0)*22</f>
        <v>2046</v>
      </c>
      <c r="N97" s="42">
        <f>IF(($G97&gt;=7),($F97*$E97),0)*22</f>
        <v>2046</v>
      </c>
      <c r="O97" s="42">
        <f>IF(($G97&gt;=8),($F97*$E97),0)*22</f>
        <v>2046</v>
      </c>
      <c r="P97" s="42">
        <f>IF(($G97&gt;=9),($F97*$E97),0)*22</f>
        <v>2046</v>
      </c>
      <c r="Q97" s="42">
        <f>IF(($G97&gt;=10),($F97*$E97),0)*22</f>
        <v>2046</v>
      </c>
      <c r="R97" s="42">
        <f>IF(($G97&gt;=11),($F97*$E97),0)*22</f>
        <v>2046</v>
      </c>
      <c r="S97" s="42">
        <f>IF(($G97&gt;=12),($F97*$E97),0)*22</f>
        <v>2046</v>
      </c>
      <c r="T97" s="41">
        <f t="shared" ref="T97:T103" si="42">SUM(H97:S97)</f>
        <v>24552</v>
      </c>
      <c r="V97" s="65"/>
      <c r="W97" s="65"/>
      <c r="X97" s="65"/>
      <c r="Y97" s="65"/>
    </row>
    <row r="98" spans="1:25" ht="10.5" customHeight="1">
      <c r="A98" s="72"/>
      <c r="B98" s="22" t="s">
        <v>13</v>
      </c>
      <c r="C98" s="23"/>
      <c r="D98" s="23"/>
      <c r="E98" s="18"/>
      <c r="F98" s="21"/>
      <c r="G98" s="20"/>
      <c r="H98" s="42">
        <f>IF(($G98&gt;=1),($F98*$E98),0)*22</f>
        <v>0</v>
      </c>
      <c r="I98" s="42">
        <f>IF(($G98&gt;=2),($F98*$E98),0)*22</f>
        <v>0</v>
      </c>
      <c r="J98" s="42">
        <f>IF(($G98&gt;=3),($F98*$E98),0)*22</f>
        <v>0</v>
      </c>
      <c r="K98" s="42">
        <f>IF(($G98&gt;=4),($F98*$E98),0)*22</f>
        <v>0</v>
      </c>
      <c r="L98" s="42">
        <f>IF(($G98&gt;=5),($F98*$E98),0)*22</f>
        <v>0</v>
      </c>
      <c r="M98" s="42">
        <f>IF(($G98&gt;=6),($F98*$E98),0)*22</f>
        <v>0</v>
      </c>
      <c r="N98" s="42">
        <f>IF(($G98&gt;=7),($F98*$E98),0)*22</f>
        <v>0</v>
      </c>
      <c r="O98" s="42">
        <f>IF(($G98&gt;=8),($F98*$E98),0)*22</f>
        <v>0</v>
      </c>
      <c r="P98" s="42">
        <f>IF(($G98&gt;=9),($F98*$E98),0)*22</f>
        <v>0</v>
      </c>
      <c r="Q98" s="42">
        <f>IF(($G98&gt;=10),($F98*$E98),0)*22</f>
        <v>0</v>
      </c>
      <c r="R98" s="42">
        <f>IF(($G98&gt;=11),($F98*$E98),0)*22</f>
        <v>0</v>
      </c>
      <c r="S98" s="42">
        <f>IF(($G98&gt;=12),($F98*$E98),0)*22</f>
        <v>0</v>
      </c>
      <c r="T98" s="41">
        <f t="shared" si="42"/>
        <v>0</v>
      </c>
      <c r="V98" s="65"/>
      <c r="W98" s="65"/>
      <c r="X98" s="65"/>
      <c r="Y98" s="65"/>
    </row>
    <row r="99" spans="1:25" ht="10.5" customHeight="1">
      <c r="A99" s="72"/>
      <c r="B99" s="22" t="s">
        <v>14</v>
      </c>
      <c r="C99" s="23"/>
      <c r="D99" s="23"/>
      <c r="E99" s="18"/>
      <c r="F99" s="21"/>
      <c r="G99" s="20"/>
      <c r="H99" s="42">
        <f>IF(($G99&gt;=1),($F99*$E99),0)</f>
        <v>0</v>
      </c>
      <c r="I99" s="42">
        <f>IF(($G99&gt;=2),($F99*$E99),0)</f>
        <v>0</v>
      </c>
      <c r="J99" s="42">
        <f>IF(($G99&gt;=3),($F99*$E99),0)</f>
        <v>0</v>
      </c>
      <c r="K99" s="42">
        <f>IF(($G99&gt;=4),($F99*$E99),0)</f>
        <v>0</v>
      </c>
      <c r="L99" s="42">
        <f>IF(($G99&gt;=5),($F99*$E99),0)</f>
        <v>0</v>
      </c>
      <c r="M99" s="42">
        <f>IF(($G99&gt;=6),($F99*$E99),0)</f>
        <v>0</v>
      </c>
      <c r="N99" s="42">
        <f>IF(($G99&gt;=7),($F99*$E99),0)</f>
        <v>0</v>
      </c>
      <c r="O99" s="42">
        <f>IF(($G99&gt;=8),($F99*$E99),0)</f>
        <v>0</v>
      </c>
      <c r="P99" s="42">
        <f>IF(($G99&gt;=9),($F99*$E99),0)</f>
        <v>0</v>
      </c>
      <c r="Q99" s="42">
        <f>IF(($G99&gt;=10),($F99*$E99),0)</f>
        <v>0</v>
      </c>
      <c r="R99" s="42">
        <f>IF(($G99&gt;=11),($F99*$E99),0)</f>
        <v>0</v>
      </c>
      <c r="S99" s="42">
        <f>IF(($G99&gt;=12),($F99*$E99),0)</f>
        <v>0</v>
      </c>
      <c r="T99" s="41">
        <f t="shared" si="42"/>
        <v>0</v>
      </c>
      <c r="V99" s="65"/>
      <c r="W99" s="65"/>
      <c r="X99" s="65"/>
      <c r="Y99" s="65"/>
    </row>
    <row r="100" spans="1:25" ht="10.5" customHeight="1">
      <c r="A100" s="72"/>
      <c r="B100" s="22" t="s">
        <v>15</v>
      </c>
      <c r="C100" s="23"/>
      <c r="D100" s="23"/>
      <c r="E100" s="18">
        <v>1</v>
      </c>
      <c r="F100" s="21">
        <v>350</v>
      </c>
      <c r="G100" s="20">
        <v>2</v>
      </c>
      <c r="H100" s="42">
        <f>IF(($G100&gt;=1),($F100*$E100),0)</f>
        <v>350</v>
      </c>
      <c r="I100" s="42">
        <f>IF(($G100&gt;=2),($F100*$E100),0)</f>
        <v>350</v>
      </c>
      <c r="J100" s="42">
        <f>IF(($G100&gt;=3),($F100*$E100),0)</f>
        <v>0</v>
      </c>
      <c r="K100" s="42">
        <f>IF(($G100&gt;=4),($F100*$E100),0)</f>
        <v>0</v>
      </c>
      <c r="L100" s="42">
        <f>IF(($G100&gt;=5),($F100*$E100),0)</f>
        <v>0</v>
      </c>
      <c r="M100" s="42">
        <f>IF(($G100&gt;=6),($F100*$E100),0)</f>
        <v>0</v>
      </c>
      <c r="N100" s="42">
        <f>IF(($G100&gt;=7),($F100*$E100),0)</f>
        <v>0</v>
      </c>
      <c r="O100" s="42">
        <f>IF(($G100&gt;=8),($F100*$E100),0)</f>
        <v>0</v>
      </c>
      <c r="P100" s="42">
        <f>IF(($G100&gt;=9),($F100*$E100),0)</f>
        <v>0</v>
      </c>
      <c r="Q100" s="42">
        <f>IF(($G100&gt;=10),($F100*$E100),0)</f>
        <v>0</v>
      </c>
      <c r="R100" s="42">
        <f>IF(($G100&gt;=11),($F100*$E100),0)</f>
        <v>0</v>
      </c>
      <c r="S100" s="42">
        <f>IF(($G100&gt;=12),($F100*$E100),0)</f>
        <v>0</v>
      </c>
      <c r="T100" s="41">
        <f t="shared" si="42"/>
        <v>700</v>
      </c>
      <c r="V100" s="65"/>
      <c r="W100" s="65"/>
      <c r="X100" s="65"/>
      <c r="Y100" s="65"/>
    </row>
    <row r="101" spans="1:25" ht="10.5" customHeight="1">
      <c r="A101" s="72"/>
      <c r="B101" s="22" t="s">
        <v>16</v>
      </c>
      <c r="C101" s="23"/>
      <c r="D101" s="23"/>
      <c r="E101" s="18"/>
      <c r="F101" s="21"/>
      <c r="G101" s="20"/>
      <c r="H101" s="42">
        <f>IF(($G101&gt;=1),($F101*$E101),0)</f>
        <v>0</v>
      </c>
      <c r="I101" s="42">
        <f>IF(($G101&gt;=2),($F101*$E101),0)</f>
        <v>0</v>
      </c>
      <c r="J101" s="42">
        <f>IF(($G101&gt;=3),($F101*$E101),0)</f>
        <v>0</v>
      </c>
      <c r="K101" s="42">
        <f>IF(($G101&gt;=4),($F101*$E101),0)</f>
        <v>0</v>
      </c>
      <c r="L101" s="42">
        <f>IF(($G101&gt;=5),($F101*$E101),0)</f>
        <v>0</v>
      </c>
      <c r="M101" s="42">
        <f>IF(($G101&gt;=6),($F101*$E101),0)</f>
        <v>0</v>
      </c>
      <c r="N101" s="42">
        <f>IF(($G101&gt;=7),($F101*$E101),0)</f>
        <v>0</v>
      </c>
      <c r="O101" s="42">
        <f>IF(($G101&gt;=8),($F101*$E101),0)</f>
        <v>0</v>
      </c>
      <c r="P101" s="42">
        <f>IF(($G101&gt;=9),($F101*$E101),0)</f>
        <v>0</v>
      </c>
      <c r="Q101" s="42">
        <f>IF(($G101&gt;=10),($F101*$E101),0)</f>
        <v>0</v>
      </c>
      <c r="R101" s="42">
        <f>IF(($G101&gt;=11),($F101*$E101),0)</f>
        <v>0</v>
      </c>
      <c r="S101" s="42">
        <f>IF(($G101&gt;=12),($F101*$E101),0)</f>
        <v>0</v>
      </c>
      <c r="T101" s="41">
        <f t="shared" si="42"/>
        <v>0</v>
      </c>
      <c r="V101" s="68"/>
      <c r="W101" s="68"/>
      <c r="X101" s="68"/>
      <c r="Y101" s="65"/>
    </row>
    <row r="102" spans="1:25" ht="10.5" customHeight="1">
      <c r="A102" s="72"/>
      <c r="B102" s="94" t="s">
        <v>17</v>
      </c>
      <c r="C102" s="94"/>
      <c r="D102" s="94"/>
      <c r="E102" s="18"/>
      <c r="F102" s="21"/>
      <c r="G102" s="20"/>
      <c r="H102" s="42">
        <f>IF(($G102&gt;=1),($F102*$E102),0)</f>
        <v>0</v>
      </c>
      <c r="I102" s="42">
        <f>IF(($G102&gt;=2),($F102*$E102),0)</f>
        <v>0</v>
      </c>
      <c r="J102" s="42">
        <f>IF(($G102&gt;=3),($F102*$E102),0)</f>
        <v>0</v>
      </c>
      <c r="K102" s="42">
        <f>IF(($G102&gt;=4),($F102*$E102),0)</f>
        <v>0</v>
      </c>
      <c r="L102" s="42">
        <f>IF(($G102&gt;=5),($F102*$E102),0)</f>
        <v>0</v>
      </c>
      <c r="M102" s="42">
        <f>IF(($G102&gt;=6),($F102*$E102),0)</f>
        <v>0</v>
      </c>
      <c r="N102" s="42">
        <f>IF(($G102&gt;=7),($F102*$E102),0)</f>
        <v>0</v>
      </c>
      <c r="O102" s="42">
        <f>IF(($G102&gt;=8),($F102*$E102),0)</f>
        <v>0</v>
      </c>
      <c r="P102" s="42">
        <f>IF(($G102&gt;=9),($F102*$E102),0)</f>
        <v>0</v>
      </c>
      <c r="Q102" s="42">
        <f>IF(($G102&gt;=10),($F102*$E102),0)</f>
        <v>0</v>
      </c>
      <c r="R102" s="42">
        <f>IF(($G102&gt;=11),($F102*$E102),0)</f>
        <v>0</v>
      </c>
      <c r="S102" s="42">
        <f>IF(($G102&gt;=12),($F102*$E102),0)</f>
        <v>0</v>
      </c>
      <c r="T102" s="41">
        <f t="shared" si="42"/>
        <v>0</v>
      </c>
      <c r="V102" s="68"/>
      <c r="W102" s="68"/>
      <c r="X102" s="68"/>
      <c r="Y102" s="65"/>
    </row>
    <row r="103" spans="1:25" ht="10.5" customHeight="1">
      <c r="A103" s="72"/>
      <c r="B103" s="22" t="s">
        <v>85</v>
      </c>
      <c r="C103" s="23"/>
      <c r="D103" s="23"/>
      <c r="E103" s="18"/>
      <c r="F103" s="21"/>
      <c r="G103" s="20"/>
      <c r="H103" s="42">
        <f>IF(($G103&gt;=1),($F103*$E103),0)</f>
        <v>0</v>
      </c>
      <c r="I103" s="42">
        <f>IF(($G103&gt;=2),($F103*$E103),0)</f>
        <v>0</v>
      </c>
      <c r="J103" s="42">
        <f>IF(($G103&gt;=3),($F103*$E103),0)</f>
        <v>0</v>
      </c>
      <c r="K103" s="42">
        <f>IF(($G103&gt;=4),($F103*$E103),0)</f>
        <v>0</v>
      </c>
      <c r="L103" s="42">
        <f>IF(($G103&gt;=5),($F103*$E103),0)</f>
        <v>0</v>
      </c>
      <c r="M103" s="42">
        <f>IF(($G103&gt;=6),($F103*$E103),0)</f>
        <v>0</v>
      </c>
      <c r="N103" s="42">
        <f>IF(($G103&gt;=7),($F103*$E103),0)</f>
        <v>0</v>
      </c>
      <c r="O103" s="42">
        <f>IF(($G103&gt;=8),($F103*$E103),0)</f>
        <v>0</v>
      </c>
      <c r="P103" s="42">
        <f>IF(($G103&gt;=9),($F103*$E103),0)</f>
        <v>0</v>
      </c>
      <c r="Q103" s="42">
        <f>IF(($G103&gt;=10),($F103*$E103),0)</f>
        <v>0</v>
      </c>
      <c r="R103" s="42">
        <f>IF(($G103&gt;=11),($F103*$E103),0)</f>
        <v>0</v>
      </c>
      <c r="S103" s="42">
        <f>IF(($G103&gt;=12),($F103*$E103),0)</f>
        <v>0</v>
      </c>
      <c r="T103" s="41">
        <f t="shared" si="42"/>
        <v>0</v>
      </c>
      <c r="V103" s="68"/>
      <c r="W103" s="68"/>
      <c r="X103" s="68"/>
      <c r="Y103" s="65"/>
    </row>
    <row r="104" spans="1:25" ht="10.5" customHeight="1">
      <c r="A104" s="72"/>
      <c r="B104" s="94" t="s">
        <v>10</v>
      </c>
      <c r="C104" s="94"/>
      <c r="D104" s="94"/>
      <c r="E104" s="110">
        <v>0.82310000000000005</v>
      </c>
      <c r="F104" s="110"/>
      <c r="G104" s="23"/>
      <c r="H104" s="42">
        <f t="shared" ref="H104:S104" si="43">(SUM(H24:H51))*$E104</f>
        <v>9893.6620000000003</v>
      </c>
      <c r="I104" s="42">
        <f t="shared" si="43"/>
        <v>9893.6620000000003</v>
      </c>
      <c r="J104" s="42">
        <f t="shared" si="43"/>
        <v>9893.6620000000003</v>
      </c>
      <c r="K104" s="42">
        <f t="shared" si="43"/>
        <v>9893.6620000000003</v>
      </c>
      <c r="L104" s="42">
        <f t="shared" si="43"/>
        <v>9893.6620000000003</v>
      </c>
      <c r="M104" s="42">
        <f t="shared" si="43"/>
        <v>9893.6620000000003</v>
      </c>
      <c r="N104" s="42">
        <f t="shared" si="43"/>
        <v>9893.6620000000003</v>
      </c>
      <c r="O104" s="42">
        <f t="shared" si="43"/>
        <v>9893.6620000000003</v>
      </c>
      <c r="P104" s="42">
        <f t="shared" si="43"/>
        <v>9893.6620000000003</v>
      </c>
      <c r="Q104" s="42">
        <f t="shared" si="43"/>
        <v>9893.6620000000003</v>
      </c>
      <c r="R104" s="42">
        <f t="shared" si="43"/>
        <v>9893.6620000000003</v>
      </c>
      <c r="S104" s="42">
        <f t="shared" si="43"/>
        <v>9893.6620000000003</v>
      </c>
      <c r="T104" s="41">
        <f>SUM(H104:S104)</f>
        <v>118723.94399999997</v>
      </c>
      <c r="V104" s="68"/>
      <c r="W104" s="68"/>
      <c r="X104" s="68"/>
      <c r="Y104" s="65"/>
    </row>
    <row r="105" spans="1:25" ht="10.5" customHeight="1">
      <c r="A105" s="72"/>
      <c r="B105" s="111" t="s">
        <v>53</v>
      </c>
      <c r="C105" s="111"/>
      <c r="D105" s="111"/>
      <c r="E105" s="110">
        <v>0.2</v>
      </c>
      <c r="F105" s="110"/>
      <c r="G105" s="30"/>
      <c r="H105" s="49">
        <f t="shared" ref="H105:S105" si="44">(SUM(H55:H86))*$E105</f>
        <v>0</v>
      </c>
      <c r="I105" s="49">
        <f t="shared" si="44"/>
        <v>0</v>
      </c>
      <c r="J105" s="49">
        <f t="shared" si="44"/>
        <v>0</v>
      </c>
      <c r="K105" s="49">
        <f t="shared" si="44"/>
        <v>0</v>
      </c>
      <c r="L105" s="49">
        <f t="shared" si="44"/>
        <v>0</v>
      </c>
      <c r="M105" s="49">
        <f t="shared" si="44"/>
        <v>0</v>
      </c>
      <c r="N105" s="49">
        <f t="shared" si="44"/>
        <v>0</v>
      </c>
      <c r="O105" s="49">
        <f t="shared" si="44"/>
        <v>0</v>
      </c>
      <c r="P105" s="49">
        <f t="shared" si="44"/>
        <v>0</v>
      </c>
      <c r="Q105" s="49">
        <f t="shared" si="44"/>
        <v>0</v>
      </c>
      <c r="R105" s="49">
        <f t="shared" si="44"/>
        <v>0</v>
      </c>
      <c r="S105" s="49">
        <f t="shared" si="44"/>
        <v>0</v>
      </c>
      <c r="T105" s="50">
        <f>SUM(H105:S105)</f>
        <v>0</v>
      </c>
      <c r="V105" s="68"/>
      <c r="W105" s="68"/>
      <c r="X105" s="68"/>
      <c r="Y105" s="65"/>
    </row>
    <row r="106" spans="1:25" ht="10.5" customHeight="1">
      <c r="A106" s="72"/>
      <c r="B106" s="22" t="s">
        <v>18</v>
      </c>
      <c r="C106" s="23"/>
      <c r="D106" s="23"/>
      <c r="E106" s="110">
        <v>0.05</v>
      </c>
      <c r="F106" s="110"/>
      <c r="G106" s="31"/>
      <c r="H106" s="42">
        <f>IF(($G106&gt;=1),($F106*$E106),0)</f>
        <v>0</v>
      </c>
      <c r="I106" s="42">
        <f>IF(($G106&gt;=2),($F106*$E106),0)</f>
        <v>0</v>
      </c>
      <c r="J106" s="42">
        <f>IF(($G106&gt;=3),($F106*$E106),0)</f>
        <v>0</v>
      </c>
      <c r="K106" s="42">
        <f>IF(($G106&gt;=4),($F106*$E106),0)</f>
        <v>0</v>
      </c>
      <c r="L106" s="42">
        <f>IF(($G106&gt;=5),($F106*$E106),0)</f>
        <v>0</v>
      </c>
      <c r="M106" s="42">
        <f>IF(($G106&gt;=6),($F106*$E106),0)</f>
        <v>0</v>
      </c>
      <c r="N106" s="42">
        <f>IF(($G106&gt;=7),($F106*$E106),0)</f>
        <v>0</v>
      </c>
      <c r="O106" s="42">
        <f>IF(($G106&gt;=8),($F106*$E106),0)</f>
        <v>0</v>
      </c>
      <c r="P106" s="42">
        <f>IF(($G106&gt;=9),($F106*$E106),0)</f>
        <v>0</v>
      </c>
      <c r="Q106" s="42">
        <f>IF(($G106&gt;=10),($F106*$E106),0)</f>
        <v>0</v>
      </c>
      <c r="R106" s="42">
        <f>IF(($G106&gt;=11),($F106*$E106),0)</f>
        <v>0</v>
      </c>
      <c r="S106" s="42">
        <f>IF(($G106&gt;=12),($F106*$E106),0)</f>
        <v>0</v>
      </c>
      <c r="T106" s="41">
        <f>SUM(H106:S106)</f>
        <v>0</v>
      </c>
      <c r="V106" s="68"/>
      <c r="W106" s="68"/>
      <c r="X106" s="68"/>
      <c r="Y106" s="65"/>
    </row>
    <row r="107" spans="1:25" ht="15" customHeight="1">
      <c r="A107" s="72"/>
      <c r="B107" s="22"/>
      <c r="C107" s="23"/>
      <c r="D107" s="23"/>
      <c r="E107" s="23"/>
      <c r="F107" s="23"/>
      <c r="G107" s="23"/>
      <c r="H107" s="42"/>
      <c r="I107" s="41"/>
      <c r="J107" s="41"/>
      <c r="K107" s="41"/>
      <c r="L107" s="41"/>
      <c r="M107" s="41"/>
      <c r="N107" s="41"/>
      <c r="O107" s="41"/>
      <c r="P107" s="41"/>
      <c r="Q107" s="41"/>
      <c r="R107" s="41"/>
      <c r="S107" s="41"/>
      <c r="T107" s="41"/>
      <c r="V107" s="68"/>
      <c r="W107" s="68"/>
      <c r="X107" s="68"/>
      <c r="Y107" s="65"/>
    </row>
    <row r="108" spans="1:25" ht="10.5" customHeight="1">
      <c r="A108" s="73" t="s">
        <v>1</v>
      </c>
      <c r="B108" s="74"/>
      <c r="C108" s="74"/>
      <c r="D108" s="74"/>
      <c r="E108" s="74"/>
      <c r="F108" s="74"/>
      <c r="G108" s="74"/>
      <c r="H108" s="43"/>
      <c r="I108" s="43"/>
      <c r="J108" s="43"/>
      <c r="K108" s="43"/>
      <c r="L108" s="43"/>
      <c r="M108" s="43"/>
      <c r="N108" s="43"/>
      <c r="O108" s="43"/>
      <c r="P108" s="43"/>
      <c r="Q108" s="43"/>
      <c r="R108" s="43"/>
      <c r="S108" s="43"/>
      <c r="T108" s="44"/>
      <c r="V108" s="68"/>
      <c r="W108" s="68"/>
      <c r="X108" s="68"/>
      <c r="Y108" s="65"/>
    </row>
    <row r="109" spans="1:25" ht="10.5" customHeight="1">
      <c r="A109" s="72"/>
      <c r="B109" s="29"/>
      <c r="C109" s="108"/>
      <c r="D109" s="108"/>
      <c r="E109" s="25"/>
      <c r="F109" s="25" t="s">
        <v>55</v>
      </c>
      <c r="G109" s="25" t="s">
        <v>51</v>
      </c>
      <c r="H109" s="42"/>
      <c r="I109" s="41"/>
      <c r="J109" s="41"/>
      <c r="K109" s="41"/>
      <c r="L109" s="41"/>
      <c r="M109" s="41"/>
      <c r="N109" s="41"/>
      <c r="O109" s="41"/>
      <c r="P109" s="41"/>
      <c r="Q109" s="41"/>
      <c r="R109" s="41"/>
      <c r="S109" s="41"/>
      <c r="T109" s="41"/>
      <c r="V109" s="68"/>
      <c r="W109" s="68"/>
      <c r="X109" s="68"/>
      <c r="Y109" s="65"/>
    </row>
    <row r="110" spans="1:25" ht="13.5" customHeight="1">
      <c r="A110" s="78"/>
      <c r="B110" s="112" t="s">
        <v>104</v>
      </c>
      <c r="C110" s="112"/>
      <c r="D110" s="112"/>
      <c r="E110" s="35"/>
      <c r="F110" s="21"/>
      <c r="G110" s="20"/>
      <c r="H110" s="42">
        <f>IF(($G110&gt;=1),($F110),0)</f>
        <v>0</v>
      </c>
      <c r="I110" s="42">
        <f>IF(($G110&gt;=2),($F110),0)</f>
        <v>0</v>
      </c>
      <c r="J110" s="42">
        <f>IF(($G110&gt;=3),($F110),0)</f>
        <v>0</v>
      </c>
      <c r="K110" s="42">
        <f>IF(($G110&gt;=4),($F110),0)</f>
        <v>0</v>
      </c>
      <c r="L110" s="42">
        <f>IF(($G110&gt;=5),($F110),0)</f>
        <v>0</v>
      </c>
      <c r="M110" s="42">
        <f>IF(($G110&gt;=6),($F110),0)</f>
        <v>0</v>
      </c>
      <c r="N110" s="42">
        <f>IF(($G110&gt;=7),($F110),0)</f>
        <v>0</v>
      </c>
      <c r="O110" s="42">
        <f>IF(($G110&gt;=8),($F110),0)</f>
        <v>0</v>
      </c>
      <c r="P110" s="42">
        <f>IF(($G110&gt;=9),($F110),0)</f>
        <v>0</v>
      </c>
      <c r="Q110" s="42">
        <f>IF(($G110&gt;=10),($F110),0)</f>
        <v>0</v>
      </c>
      <c r="R110" s="42">
        <f>IF(($G110&gt;=11),($F110),0)</f>
        <v>0</v>
      </c>
      <c r="S110" s="42">
        <f>IF(($G110&gt;=12),($F110),0)</f>
        <v>0</v>
      </c>
      <c r="T110" s="41">
        <f t="shared" ref="T110:T125" si="45">SUM(H110:S110)</f>
        <v>0</v>
      </c>
      <c r="V110" s="68"/>
      <c r="W110" s="68"/>
      <c r="X110" s="68"/>
      <c r="Y110" s="65"/>
    </row>
    <row r="111" spans="1:25">
      <c r="A111" s="79"/>
      <c r="B111" s="112" t="s">
        <v>2</v>
      </c>
      <c r="C111" s="112"/>
      <c r="D111" s="112"/>
      <c r="E111" s="36"/>
      <c r="F111" s="21"/>
      <c r="G111" s="20"/>
      <c r="H111" s="42">
        <f t="shared" ref="H111:H131" si="46">IF(($G111&gt;=1),($F111),0)</f>
        <v>0</v>
      </c>
      <c r="I111" s="42">
        <f t="shared" ref="I111:I131" si="47">IF(($G111&gt;=2),($F111),0)</f>
        <v>0</v>
      </c>
      <c r="J111" s="42">
        <f t="shared" ref="J111:J131" si="48">IF(($G111&gt;=3),($F111),0)</f>
        <v>0</v>
      </c>
      <c r="K111" s="42">
        <f t="shared" ref="K111:K131" si="49">IF(($G111&gt;=4),($F111),0)</f>
        <v>0</v>
      </c>
      <c r="L111" s="42">
        <f t="shared" ref="L111:L131" si="50">IF(($G111&gt;=5),($F111),0)</f>
        <v>0</v>
      </c>
      <c r="M111" s="42">
        <f t="shared" ref="M111:M131" si="51">IF(($G111&gt;=6),($F111),0)</f>
        <v>0</v>
      </c>
      <c r="N111" s="42">
        <f t="shared" ref="N111:N131" si="52">IF(($G111&gt;=7),($F111),0)</f>
        <v>0</v>
      </c>
      <c r="O111" s="42">
        <f t="shared" ref="O111:O131" si="53">IF(($G111&gt;=8),($F111),0)</f>
        <v>0</v>
      </c>
      <c r="P111" s="42">
        <f t="shared" ref="P111:P131" si="54">IF(($G111&gt;=9),($F111),0)</f>
        <v>0</v>
      </c>
      <c r="Q111" s="42">
        <f t="shared" ref="Q111:Q131" si="55">IF(($G111&gt;=10),($F111),0)</f>
        <v>0</v>
      </c>
      <c r="R111" s="42">
        <f t="shared" ref="R111:R131" si="56">IF(($G111&gt;=11),($F111),0)</f>
        <v>0</v>
      </c>
      <c r="S111" s="42">
        <f t="shared" ref="S111:S131" si="57">IF(($G111&gt;=12),($F111),0)</f>
        <v>0</v>
      </c>
      <c r="T111" s="41">
        <f t="shared" si="45"/>
        <v>0</v>
      </c>
      <c r="V111" s="68"/>
      <c r="W111" s="68"/>
      <c r="X111" s="68"/>
      <c r="Y111" s="65"/>
    </row>
    <row r="112" spans="1:25">
      <c r="A112" s="79"/>
      <c r="B112" s="112" t="s">
        <v>3</v>
      </c>
      <c r="C112" s="112"/>
      <c r="D112" s="112"/>
      <c r="E112" s="36"/>
      <c r="F112" s="21"/>
      <c r="G112" s="20"/>
      <c r="H112" s="42">
        <f t="shared" si="46"/>
        <v>0</v>
      </c>
      <c r="I112" s="42">
        <f t="shared" si="47"/>
        <v>0</v>
      </c>
      <c r="J112" s="42">
        <f t="shared" si="48"/>
        <v>0</v>
      </c>
      <c r="K112" s="42">
        <f t="shared" si="49"/>
        <v>0</v>
      </c>
      <c r="L112" s="42">
        <f t="shared" si="50"/>
        <v>0</v>
      </c>
      <c r="M112" s="42">
        <f t="shared" si="51"/>
        <v>0</v>
      </c>
      <c r="N112" s="42">
        <f t="shared" si="52"/>
        <v>0</v>
      </c>
      <c r="O112" s="42">
        <f t="shared" si="53"/>
        <v>0</v>
      </c>
      <c r="P112" s="42">
        <f t="shared" si="54"/>
        <v>0</v>
      </c>
      <c r="Q112" s="42">
        <f t="shared" si="55"/>
        <v>0</v>
      </c>
      <c r="R112" s="42">
        <f t="shared" si="56"/>
        <v>0</v>
      </c>
      <c r="S112" s="42">
        <f t="shared" si="57"/>
        <v>0</v>
      </c>
      <c r="T112" s="41">
        <f t="shared" si="45"/>
        <v>0</v>
      </c>
      <c r="V112" s="68"/>
      <c r="W112" s="68"/>
      <c r="X112" s="68"/>
      <c r="Y112" s="65"/>
    </row>
    <row r="113" spans="1:25" ht="12.75" customHeight="1">
      <c r="A113" s="80"/>
      <c r="B113" s="112" t="s">
        <v>67</v>
      </c>
      <c r="C113" s="112"/>
      <c r="D113" s="112"/>
      <c r="E113" s="36"/>
      <c r="F113" s="21"/>
      <c r="G113" s="20"/>
      <c r="H113" s="42">
        <f t="shared" si="46"/>
        <v>0</v>
      </c>
      <c r="I113" s="42">
        <f t="shared" si="47"/>
        <v>0</v>
      </c>
      <c r="J113" s="42">
        <f t="shared" si="48"/>
        <v>0</v>
      </c>
      <c r="K113" s="42">
        <f t="shared" si="49"/>
        <v>0</v>
      </c>
      <c r="L113" s="42">
        <f t="shared" si="50"/>
        <v>0</v>
      </c>
      <c r="M113" s="42">
        <f t="shared" si="51"/>
        <v>0</v>
      </c>
      <c r="N113" s="42">
        <f t="shared" si="52"/>
        <v>0</v>
      </c>
      <c r="O113" s="42">
        <f t="shared" si="53"/>
        <v>0</v>
      </c>
      <c r="P113" s="42">
        <f t="shared" si="54"/>
        <v>0</v>
      </c>
      <c r="Q113" s="42">
        <f t="shared" si="55"/>
        <v>0</v>
      </c>
      <c r="R113" s="42">
        <f t="shared" si="56"/>
        <v>0</v>
      </c>
      <c r="S113" s="42">
        <f t="shared" si="57"/>
        <v>0</v>
      </c>
      <c r="T113" s="41">
        <f t="shared" si="45"/>
        <v>0</v>
      </c>
      <c r="V113" s="68"/>
      <c r="W113" s="68"/>
      <c r="X113" s="68"/>
      <c r="Y113" s="65"/>
    </row>
    <row r="114" spans="1:25" ht="12.75" customHeight="1">
      <c r="A114" s="80"/>
      <c r="B114" s="112" t="s">
        <v>101</v>
      </c>
      <c r="C114" s="112"/>
      <c r="D114" s="112"/>
      <c r="E114" s="35"/>
      <c r="F114" s="21"/>
      <c r="G114" s="20"/>
      <c r="H114" s="42">
        <f t="shared" si="46"/>
        <v>0</v>
      </c>
      <c r="I114" s="42">
        <f t="shared" si="47"/>
        <v>0</v>
      </c>
      <c r="J114" s="42">
        <f t="shared" si="48"/>
        <v>0</v>
      </c>
      <c r="K114" s="42">
        <f t="shared" si="49"/>
        <v>0</v>
      </c>
      <c r="L114" s="42">
        <f t="shared" si="50"/>
        <v>0</v>
      </c>
      <c r="M114" s="42">
        <f t="shared" si="51"/>
        <v>0</v>
      </c>
      <c r="N114" s="42">
        <f t="shared" si="52"/>
        <v>0</v>
      </c>
      <c r="O114" s="42">
        <f t="shared" si="53"/>
        <v>0</v>
      </c>
      <c r="P114" s="42">
        <f t="shared" si="54"/>
        <v>0</v>
      </c>
      <c r="Q114" s="42">
        <f t="shared" si="55"/>
        <v>0</v>
      </c>
      <c r="R114" s="42">
        <f t="shared" si="56"/>
        <v>0</v>
      </c>
      <c r="S114" s="42">
        <f t="shared" si="57"/>
        <v>0</v>
      </c>
      <c r="T114" s="41">
        <f t="shared" si="45"/>
        <v>0</v>
      </c>
      <c r="V114" s="68"/>
      <c r="W114" s="68"/>
      <c r="X114" s="68"/>
      <c r="Y114" s="65"/>
    </row>
    <row r="115" spans="1:25">
      <c r="A115" s="79"/>
      <c r="B115" s="112" t="s">
        <v>57</v>
      </c>
      <c r="C115" s="112"/>
      <c r="D115" s="112"/>
      <c r="E115" s="36"/>
      <c r="F115" s="21"/>
      <c r="G115" s="20"/>
      <c r="H115" s="42">
        <f t="shared" si="46"/>
        <v>0</v>
      </c>
      <c r="I115" s="42">
        <f t="shared" si="47"/>
        <v>0</v>
      </c>
      <c r="J115" s="42">
        <f t="shared" si="48"/>
        <v>0</v>
      </c>
      <c r="K115" s="42">
        <f t="shared" si="49"/>
        <v>0</v>
      </c>
      <c r="L115" s="42">
        <f t="shared" si="50"/>
        <v>0</v>
      </c>
      <c r="M115" s="42">
        <f t="shared" si="51"/>
        <v>0</v>
      </c>
      <c r="N115" s="42">
        <f t="shared" si="52"/>
        <v>0</v>
      </c>
      <c r="O115" s="42">
        <f t="shared" si="53"/>
        <v>0</v>
      </c>
      <c r="P115" s="42">
        <f t="shared" si="54"/>
        <v>0</v>
      </c>
      <c r="Q115" s="42">
        <f t="shared" si="55"/>
        <v>0</v>
      </c>
      <c r="R115" s="42">
        <f t="shared" si="56"/>
        <v>0</v>
      </c>
      <c r="S115" s="42">
        <f t="shared" si="57"/>
        <v>0</v>
      </c>
      <c r="T115" s="41">
        <f t="shared" si="45"/>
        <v>0</v>
      </c>
      <c r="V115" s="68"/>
      <c r="W115" s="68"/>
      <c r="X115" s="68"/>
      <c r="Y115" s="65"/>
    </row>
    <row r="116" spans="1:25">
      <c r="A116" s="79"/>
      <c r="B116" s="112" t="s">
        <v>30</v>
      </c>
      <c r="C116" s="112"/>
      <c r="D116" s="112"/>
      <c r="E116" s="36"/>
      <c r="F116" s="21"/>
      <c r="G116" s="20"/>
      <c r="H116" s="42">
        <f t="shared" si="46"/>
        <v>0</v>
      </c>
      <c r="I116" s="42">
        <f t="shared" si="47"/>
        <v>0</v>
      </c>
      <c r="J116" s="42">
        <f t="shared" si="48"/>
        <v>0</v>
      </c>
      <c r="K116" s="42">
        <f t="shared" si="49"/>
        <v>0</v>
      </c>
      <c r="L116" s="42">
        <f t="shared" si="50"/>
        <v>0</v>
      </c>
      <c r="M116" s="42">
        <f t="shared" si="51"/>
        <v>0</v>
      </c>
      <c r="N116" s="42">
        <f t="shared" si="52"/>
        <v>0</v>
      </c>
      <c r="O116" s="42">
        <f t="shared" si="53"/>
        <v>0</v>
      </c>
      <c r="P116" s="42">
        <f t="shared" si="54"/>
        <v>0</v>
      </c>
      <c r="Q116" s="42">
        <f t="shared" si="55"/>
        <v>0</v>
      </c>
      <c r="R116" s="42">
        <f t="shared" si="56"/>
        <v>0</v>
      </c>
      <c r="S116" s="42">
        <f t="shared" si="57"/>
        <v>0</v>
      </c>
      <c r="T116" s="41">
        <f t="shared" si="45"/>
        <v>0</v>
      </c>
      <c r="V116" s="68"/>
      <c r="W116" s="68"/>
      <c r="X116" s="68"/>
      <c r="Y116" s="65"/>
    </row>
    <row r="117" spans="1:25" ht="12.75" customHeight="1">
      <c r="A117" s="79"/>
      <c r="B117" s="112" t="s">
        <v>56</v>
      </c>
      <c r="C117" s="112"/>
      <c r="D117" s="112"/>
      <c r="E117" s="36"/>
      <c r="F117" s="21"/>
      <c r="G117" s="20"/>
      <c r="H117" s="42">
        <f t="shared" si="46"/>
        <v>0</v>
      </c>
      <c r="I117" s="42">
        <f t="shared" si="47"/>
        <v>0</v>
      </c>
      <c r="J117" s="42">
        <f t="shared" si="48"/>
        <v>0</v>
      </c>
      <c r="K117" s="42">
        <f t="shared" si="49"/>
        <v>0</v>
      </c>
      <c r="L117" s="42">
        <f t="shared" si="50"/>
        <v>0</v>
      </c>
      <c r="M117" s="42">
        <f t="shared" si="51"/>
        <v>0</v>
      </c>
      <c r="N117" s="42">
        <f t="shared" si="52"/>
        <v>0</v>
      </c>
      <c r="O117" s="42">
        <f t="shared" si="53"/>
        <v>0</v>
      </c>
      <c r="P117" s="42">
        <f t="shared" si="54"/>
        <v>0</v>
      </c>
      <c r="Q117" s="42">
        <f t="shared" si="55"/>
        <v>0</v>
      </c>
      <c r="R117" s="42">
        <f t="shared" si="56"/>
        <v>0</v>
      </c>
      <c r="S117" s="42">
        <f t="shared" si="57"/>
        <v>0</v>
      </c>
      <c r="T117" s="41">
        <f t="shared" si="45"/>
        <v>0</v>
      </c>
      <c r="V117" s="68"/>
      <c r="W117" s="68"/>
      <c r="X117" s="68"/>
      <c r="Y117" s="65"/>
    </row>
    <row r="118" spans="1:25" ht="12.75" customHeight="1">
      <c r="A118" s="79"/>
      <c r="B118" s="112" t="s">
        <v>69</v>
      </c>
      <c r="C118" s="112"/>
      <c r="D118" s="112"/>
      <c r="E118" s="36"/>
      <c r="F118" s="21"/>
      <c r="G118" s="20"/>
      <c r="H118" s="42">
        <f t="shared" si="46"/>
        <v>0</v>
      </c>
      <c r="I118" s="42">
        <f t="shared" si="47"/>
        <v>0</v>
      </c>
      <c r="J118" s="42">
        <f t="shared" si="48"/>
        <v>0</v>
      </c>
      <c r="K118" s="42">
        <f t="shared" si="49"/>
        <v>0</v>
      </c>
      <c r="L118" s="42">
        <f t="shared" si="50"/>
        <v>0</v>
      </c>
      <c r="M118" s="42">
        <f t="shared" si="51"/>
        <v>0</v>
      </c>
      <c r="N118" s="42">
        <f t="shared" si="52"/>
        <v>0</v>
      </c>
      <c r="O118" s="42">
        <f t="shared" si="53"/>
        <v>0</v>
      </c>
      <c r="P118" s="42">
        <f t="shared" si="54"/>
        <v>0</v>
      </c>
      <c r="Q118" s="42">
        <f t="shared" si="55"/>
        <v>0</v>
      </c>
      <c r="R118" s="42">
        <f t="shared" si="56"/>
        <v>0</v>
      </c>
      <c r="S118" s="42">
        <f t="shared" si="57"/>
        <v>0</v>
      </c>
      <c r="T118" s="41">
        <f t="shared" si="45"/>
        <v>0</v>
      </c>
      <c r="V118" s="68"/>
      <c r="W118" s="68"/>
      <c r="X118" s="68"/>
      <c r="Y118" s="65"/>
    </row>
    <row r="119" spans="1:25" ht="12.75" customHeight="1">
      <c r="A119" s="79"/>
      <c r="B119" s="112"/>
      <c r="C119" s="112"/>
      <c r="D119" s="112"/>
      <c r="E119" s="36"/>
      <c r="F119" s="21"/>
      <c r="G119" s="20"/>
      <c r="H119" s="42">
        <f t="shared" si="46"/>
        <v>0</v>
      </c>
      <c r="I119" s="42">
        <f t="shared" si="47"/>
        <v>0</v>
      </c>
      <c r="J119" s="42">
        <f t="shared" si="48"/>
        <v>0</v>
      </c>
      <c r="K119" s="42">
        <f t="shared" si="49"/>
        <v>0</v>
      </c>
      <c r="L119" s="42">
        <f t="shared" si="50"/>
        <v>0</v>
      </c>
      <c r="M119" s="42">
        <f t="shared" si="51"/>
        <v>0</v>
      </c>
      <c r="N119" s="42">
        <f t="shared" si="52"/>
        <v>0</v>
      </c>
      <c r="O119" s="42">
        <f t="shared" si="53"/>
        <v>0</v>
      </c>
      <c r="P119" s="42">
        <f t="shared" si="54"/>
        <v>0</v>
      </c>
      <c r="Q119" s="42">
        <f t="shared" si="55"/>
        <v>0</v>
      </c>
      <c r="R119" s="42">
        <f t="shared" si="56"/>
        <v>0</v>
      </c>
      <c r="S119" s="42">
        <f t="shared" si="57"/>
        <v>0</v>
      </c>
      <c r="T119" s="41">
        <f t="shared" si="45"/>
        <v>0</v>
      </c>
      <c r="V119" s="68"/>
      <c r="W119" s="68"/>
      <c r="X119" s="68"/>
      <c r="Y119" s="65"/>
    </row>
    <row r="120" spans="1:25" ht="12.75" customHeight="1">
      <c r="A120" s="79"/>
      <c r="B120" s="112" t="s">
        <v>102</v>
      </c>
      <c r="C120" s="112"/>
      <c r="D120" s="112"/>
      <c r="E120" s="36"/>
      <c r="F120" s="21"/>
      <c r="G120" s="20"/>
      <c r="H120" s="42">
        <f t="shared" si="46"/>
        <v>0</v>
      </c>
      <c r="I120" s="42">
        <f t="shared" si="47"/>
        <v>0</v>
      </c>
      <c r="J120" s="42">
        <f t="shared" si="48"/>
        <v>0</v>
      </c>
      <c r="K120" s="42">
        <f t="shared" si="49"/>
        <v>0</v>
      </c>
      <c r="L120" s="42">
        <f t="shared" si="50"/>
        <v>0</v>
      </c>
      <c r="M120" s="42">
        <f t="shared" si="51"/>
        <v>0</v>
      </c>
      <c r="N120" s="42">
        <f t="shared" si="52"/>
        <v>0</v>
      </c>
      <c r="O120" s="42">
        <f t="shared" si="53"/>
        <v>0</v>
      </c>
      <c r="P120" s="42">
        <f t="shared" si="54"/>
        <v>0</v>
      </c>
      <c r="Q120" s="42">
        <f t="shared" si="55"/>
        <v>0</v>
      </c>
      <c r="R120" s="42">
        <f t="shared" si="56"/>
        <v>0</v>
      </c>
      <c r="S120" s="42">
        <f t="shared" si="57"/>
        <v>0</v>
      </c>
      <c r="T120" s="41">
        <f t="shared" si="45"/>
        <v>0</v>
      </c>
      <c r="V120" s="68"/>
      <c r="W120" s="68"/>
      <c r="X120" s="68"/>
      <c r="Y120" s="65"/>
    </row>
    <row r="121" spans="1:25" ht="12.75" customHeight="1">
      <c r="A121" s="79"/>
      <c r="B121" s="112" t="s">
        <v>103</v>
      </c>
      <c r="C121" s="112"/>
      <c r="D121" s="112"/>
      <c r="E121" s="36"/>
      <c r="F121" s="21"/>
      <c r="G121" s="20"/>
      <c r="H121" s="42">
        <f t="shared" si="46"/>
        <v>0</v>
      </c>
      <c r="I121" s="42">
        <f t="shared" si="47"/>
        <v>0</v>
      </c>
      <c r="J121" s="42">
        <f t="shared" si="48"/>
        <v>0</v>
      </c>
      <c r="K121" s="42">
        <f t="shared" si="49"/>
        <v>0</v>
      </c>
      <c r="L121" s="42">
        <f t="shared" si="50"/>
        <v>0</v>
      </c>
      <c r="M121" s="42">
        <f t="shared" si="51"/>
        <v>0</v>
      </c>
      <c r="N121" s="42">
        <f t="shared" si="52"/>
        <v>0</v>
      </c>
      <c r="O121" s="42">
        <f t="shared" si="53"/>
        <v>0</v>
      </c>
      <c r="P121" s="42">
        <f t="shared" si="54"/>
        <v>0</v>
      </c>
      <c r="Q121" s="42">
        <f t="shared" si="55"/>
        <v>0</v>
      </c>
      <c r="R121" s="42">
        <f t="shared" si="56"/>
        <v>0</v>
      </c>
      <c r="S121" s="42">
        <f t="shared" si="57"/>
        <v>0</v>
      </c>
      <c r="T121" s="41">
        <f t="shared" si="45"/>
        <v>0</v>
      </c>
      <c r="V121" s="68"/>
      <c r="W121" s="68"/>
      <c r="X121" s="68"/>
      <c r="Y121" s="65"/>
    </row>
    <row r="122" spans="1:25" ht="12.75" customHeight="1">
      <c r="A122" s="79"/>
      <c r="B122" s="112" t="s">
        <v>83</v>
      </c>
      <c r="C122" s="112"/>
      <c r="D122" s="112"/>
      <c r="E122" s="36"/>
      <c r="F122" s="21"/>
      <c r="G122" s="20"/>
      <c r="H122" s="42">
        <f t="shared" si="46"/>
        <v>0</v>
      </c>
      <c r="I122" s="42">
        <f t="shared" si="47"/>
        <v>0</v>
      </c>
      <c r="J122" s="42">
        <f t="shared" si="48"/>
        <v>0</v>
      </c>
      <c r="K122" s="42">
        <f t="shared" si="49"/>
        <v>0</v>
      </c>
      <c r="L122" s="42">
        <f t="shared" si="50"/>
        <v>0</v>
      </c>
      <c r="M122" s="42">
        <f t="shared" si="51"/>
        <v>0</v>
      </c>
      <c r="N122" s="42">
        <f t="shared" si="52"/>
        <v>0</v>
      </c>
      <c r="O122" s="42">
        <f t="shared" si="53"/>
        <v>0</v>
      </c>
      <c r="P122" s="42">
        <f t="shared" si="54"/>
        <v>0</v>
      </c>
      <c r="Q122" s="42">
        <f t="shared" si="55"/>
        <v>0</v>
      </c>
      <c r="R122" s="42">
        <f t="shared" si="56"/>
        <v>0</v>
      </c>
      <c r="S122" s="42">
        <f t="shared" si="57"/>
        <v>0</v>
      </c>
      <c r="T122" s="41">
        <f t="shared" si="45"/>
        <v>0</v>
      </c>
      <c r="V122" s="68"/>
      <c r="W122" s="68"/>
      <c r="X122" s="68"/>
      <c r="Y122" s="65"/>
    </row>
    <row r="123" spans="1:25" ht="12.75" customHeight="1">
      <c r="A123" s="79"/>
      <c r="B123" s="112" t="s">
        <v>84</v>
      </c>
      <c r="C123" s="112"/>
      <c r="D123" s="112"/>
      <c r="E123" s="112"/>
      <c r="F123" s="21"/>
      <c r="G123" s="20"/>
      <c r="H123" s="42">
        <f t="shared" si="46"/>
        <v>0</v>
      </c>
      <c r="I123" s="42">
        <f t="shared" si="47"/>
        <v>0</v>
      </c>
      <c r="J123" s="42">
        <f t="shared" si="48"/>
        <v>0</v>
      </c>
      <c r="K123" s="42">
        <f t="shared" si="49"/>
        <v>0</v>
      </c>
      <c r="L123" s="42">
        <f t="shared" si="50"/>
        <v>0</v>
      </c>
      <c r="M123" s="42">
        <f t="shared" si="51"/>
        <v>0</v>
      </c>
      <c r="N123" s="42">
        <f t="shared" si="52"/>
        <v>0</v>
      </c>
      <c r="O123" s="42">
        <f t="shared" si="53"/>
        <v>0</v>
      </c>
      <c r="P123" s="42">
        <f t="shared" si="54"/>
        <v>0</v>
      </c>
      <c r="Q123" s="42">
        <f t="shared" si="55"/>
        <v>0</v>
      </c>
      <c r="R123" s="42">
        <f t="shared" si="56"/>
        <v>0</v>
      </c>
      <c r="S123" s="42">
        <f t="shared" si="57"/>
        <v>0</v>
      </c>
      <c r="T123" s="41">
        <f t="shared" si="45"/>
        <v>0</v>
      </c>
      <c r="V123" s="68"/>
      <c r="W123" s="68"/>
      <c r="X123" s="68"/>
      <c r="Y123" s="65"/>
    </row>
    <row r="124" spans="1:25" ht="12.75" customHeight="1">
      <c r="A124" s="79"/>
      <c r="B124" s="112" t="s">
        <v>82</v>
      </c>
      <c r="C124" s="112"/>
      <c r="D124" s="112"/>
      <c r="E124" s="36"/>
      <c r="F124" s="21"/>
      <c r="G124" s="20"/>
      <c r="H124" s="42">
        <f t="shared" si="46"/>
        <v>0</v>
      </c>
      <c r="I124" s="42">
        <f t="shared" si="47"/>
        <v>0</v>
      </c>
      <c r="J124" s="42">
        <f t="shared" si="48"/>
        <v>0</v>
      </c>
      <c r="K124" s="42">
        <f t="shared" si="49"/>
        <v>0</v>
      </c>
      <c r="L124" s="42">
        <f t="shared" si="50"/>
        <v>0</v>
      </c>
      <c r="M124" s="42">
        <f t="shared" si="51"/>
        <v>0</v>
      </c>
      <c r="N124" s="42">
        <f t="shared" si="52"/>
        <v>0</v>
      </c>
      <c r="O124" s="42">
        <f t="shared" si="53"/>
        <v>0</v>
      </c>
      <c r="P124" s="42">
        <f t="shared" si="54"/>
        <v>0</v>
      </c>
      <c r="Q124" s="42">
        <f t="shared" si="55"/>
        <v>0</v>
      </c>
      <c r="R124" s="42">
        <f t="shared" si="56"/>
        <v>0</v>
      </c>
      <c r="S124" s="42">
        <f t="shared" si="57"/>
        <v>0</v>
      </c>
      <c r="T124" s="41">
        <f t="shared" si="45"/>
        <v>0</v>
      </c>
      <c r="V124" s="68"/>
      <c r="W124" s="68"/>
      <c r="X124" s="68"/>
      <c r="Y124" s="65"/>
    </row>
    <row r="125" spans="1:25" ht="12.75" customHeight="1">
      <c r="A125" s="79"/>
      <c r="B125" s="112"/>
      <c r="C125" s="112"/>
      <c r="D125" s="112"/>
      <c r="E125" s="36"/>
      <c r="F125" s="21"/>
      <c r="G125" s="20"/>
      <c r="H125" s="42">
        <f t="shared" si="46"/>
        <v>0</v>
      </c>
      <c r="I125" s="42">
        <f t="shared" si="47"/>
        <v>0</v>
      </c>
      <c r="J125" s="42">
        <f t="shared" si="48"/>
        <v>0</v>
      </c>
      <c r="K125" s="42">
        <f t="shared" si="49"/>
        <v>0</v>
      </c>
      <c r="L125" s="42">
        <f t="shared" si="50"/>
        <v>0</v>
      </c>
      <c r="M125" s="42">
        <f t="shared" si="51"/>
        <v>0</v>
      </c>
      <c r="N125" s="42">
        <f t="shared" si="52"/>
        <v>0</v>
      </c>
      <c r="O125" s="42">
        <f t="shared" si="53"/>
        <v>0</v>
      </c>
      <c r="P125" s="42">
        <f t="shared" si="54"/>
        <v>0</v>
      </c>
      <c r="Q125" s="42">
        <f t="shared" si="55"/>
        <v>0</v>
      </c>
      <c r="R125" s="42">
        <f t="shared" si="56"/>
        <v>0</v>
      </c>
      <c r="S125" s="42">
        <f t="shared" si="57"/>
        <v>0</v>
      </c>
      <c r="T125" s="41">
        <f t="shared" si="45"/>
        <v>0</v>
      </c>
      <c r="V125" s="68"/>
      <c r="W125" s="68"/>
      <c r="X125" s="68"/>
      <c r="Y125" s="65"/>
    </row>
    <row r="126" spans="1:25" s="17" customFormat="1" ht="6" customHeight="1">
      <c r="A126" s="78"/>
      <c r="B126" s="35"/>
      <c r="C126" s="35"/>
      <c r="D126" s="35"/>
      <c r="E126" s="35"/>
      <c r="F126" s="28"/>
      <c r="G126" s="27"/>
      <c r="H126" s="45"/>
      <c r="I126" s="45"/>
      <c r="J126" s="45"/>
      <c r="K126" s="45"/>
      <c r="L126" s="45"/>
      <c r="M126" s="45"/>
      <c r="N126" s="45"/>
      <c r="O126" s="45"/>
      <c r="P126" s="45"/>
      <c r="Q126" s="45"/>
      <c r="R126" s="45"/>
      <c r="S126" s="45"/>
      <c r="T126" s="46"/>
      <c r="V126" s="69"/>
      <c r="W126" s="69"/>
      <c r="X126" s="69"/>
      <c r="Y126" s="66"/>
    </row>
    <row r="127" spans="1:25" ht="10.5" customHeight="1">
      <c r="A127" s="73" t="s">
        <v>32</v>
      </c>
      <c r="B127" s="74"/>
      <c r="C127" s="74"/>
      <c r="D127" s="74"/>
      <c r="E127" s="74"/>
      <c r="F127" s="74"/>
      <c r="G127" s="74"/>
      <c r="H127" s="43"/>
      <c r="I127" s="43"/>
      <c r="J127" s="43"/>
      <c r="K127" s="43"/>
      <c r="L127" s="43"/>
      <c r="M127" s="43"/>
      <c r="N127" s="43"/>
      <c r="O127" s="43"/>
      <c r="P127" s="43"/>
      <c r="Q127" s="43"/>
      <c r="R127" s="43"/>
      <c r="S127" s="43"/>
      <c r="T127" s="44"/>
      <c r="V127" s="68"/>
      <c r="W127" s="68"/>
      <c r="X127" s="68"/>
      <c r="Y127" s="65"/>
    </row>
    <row r="128" spans="1:25" ht="10.5" customHeight="1">
      <c r="A128" s="72"/>
      <c r="B128" s="29"/>
      <c r="C128" s="108"/>
      <c r="D128" s="108"/>
      <c r="E128" s="25"/>
      <c r="F128" s="25" t="s">
        <v>55</v>
      </c>
      <c r="G128" s="25" t="s">
        <v>51</v>
      </c>
      <c r="H128" s="42"/>
      <c r="I128" s="41"/>
      <c r="J128" s="41"/>
      <c r="K128" s="41"/>
      <c r="L128" s="41"/>
      <c r="M128" s="41"/>
      <c r="N128" s="41"/>
      <c r="O128" s="41"/>
      <c r="P128" s="41"/>
      <c r="Q128" s="41"/>
      <c r="R128" s="41"/>
      <c r="S128" s="41"/>
      <c r="T128" s="41"/>
      <c r="V128" s="68"/>
      <c r="W128" s="68"/>
      <c r="X128" s="68"/>
      <c r="Y128" s="65"/>
    </row>
    <row r="129" spans="1:25">
      <c r="A129" s="79"/>
      <c r="B129" s="36" t="s">
        <v>34</v>
      </c>
      <c r="C129" s="36"/>
      <c r="D129" s="36"/>
      <c r="E129" s="36"/>
      <c r="F129" s="21">
        <v>75</v>
      </c>
      <c r="G129" s="20">
        <v>12</v>
      </c>
      <c r="H129" s="42">
        <f t="shared" si="46"/>
        <v>75</v>
      </c>
      <c r="I129" s="42">
        <f t="shared" si="47"/>
        <v>75</v>
      </c>
      <c r="J129" s="42">
        <f t="shared" si="48"/>
        <v>75</v>
      </c>
      <c r="K129" s="42">
        <f t="shared" si="49"/>
        <v>75</v>
      </c>
      <c r="L129" s="42">
        <f t="shared" si="50"/>
        <v>75</v>
      </c>
      <c r="M129" s="42">
        <f t="shared" si="51"/>
        <v>75</v>
      </c>
      <c r="N129" s="42">
        <f t="shared" si="52"/>
        <v>75</v>
      </c>
      <c r="O129" s="42">
        <f t="shared" si="53"/>
        <v>75</v>
      </c>
      <c r="P129" s="42">
        <f t="shared" si="54"/>
        <v>75</v>
      </c>
      <c r="Q129" s="42">
        <f t="shared" si="55"/>
        <v>75</v>
      </c>
      <c r="R129" s="42">
        <f t="shared" si="56"/>
        <v>75</v>
      </c>
      <c r="S129" s="42">
        <f t="shared" si="57"/>
        <v>75</v>
      </c>
      <c r="T129" s="41">
        <f>SUM(H129:S129)</f>
        <v>900</v>
      </c>
      <c r="V129" s="68"/>
      <c r="W129" s="68"/>
      <c r="X129" s="68"/>
      <c r="Y129" s="65"/>
    </row>
    <row r="130" spans="1:25">
      <c r="A130" s="79"/>
      <c r="B130" s="36" t="s">
        <v>35</v>
      </c>
      <c r="C130" s="36"/>
      <c r="D130" s="36"/>
      <c r="E130" s="36"/>
      <c r="F130" s="21"/>
      <c r="G130" s="20"/>
      <c r="H130" s="42">
        <f t="shared" si="46"/>
        <v>0</v>
      </c>
      <c r="I130" s="42">
        <f t="shared" si="47"/>
        <v>0</v>
      </c>
      <c r="J130" s="42">
        <f t="shared" si="48"/>
        <v>0</v>
      </c>
      <c r="K130" s="42">
        <f t="shared" si="49"/>
        <v>0</v>
      </c>
      <c r="L130" s="42">
        <f t="shared" si="50"/>
        <v>0</v>
      </c>
      <c r="M130" s="42">
        <f t="shared" si="51"/>
        <v>0</v>
      </c>
      <c r="N130" s="42">
        <f t="shared" si="52"/>
        <v>0</v>
      </c>
      <c r="O130" s="42">
        <f t="shared" si="53"/>
        <v>0</v>
      </c>
      <c r="P130" s="42">
        <f t="shared" si="54"/>
        <v>0</v>
      </c>
      <c r="Q130" s="42">
        <f t="shared" si="55"/>
        <v>0</v>
      </c>
      <c r="R130" s="42">
        <f t="shared" si="56"/>
        <v>0</v>
      </c>
      <c r="S130" s="42">
        <f t="shared" si="57"/>
        <v>0</v>
      </c>
      <c r="T130" s="41">
        <f>SUM(H130:S130)</f>
        <v>0</v>
      </c>
      <c r="V130" s="68"/>
      <c r="W130" s="68"/>
      <c r="X130" s="68"/>
      <c r="Y130" s="65"/>
    </row>
    <row r="131" spans="1:25">
      <c r="A131" s="79"/>
      <c r="B131" s="36" t="s">
        <v>33</v>
      </c>
      <c r="C131" s="36"/>
      <c r="D131" s="36"/>
      <c r="E131" s="36"/>
      <c r="F131" s="21"/>
      <c r="G131" s="20"/>
      <c r="H131" s="42">
        <f t="shared" si="46"/>
        <v>0</v>
      </c>
      <c r="I131" s="42">
        <f t="shared" si="47"/>
        <v>0</v>
      </c>
      <c r="J131" s="42">
        <f t="shared" si="48"/>
        <v>0</v>
      </c>
      <c r="K131" s="42">
        <f t="shared" si="49"/>
        <v>0</v>
      </c>
      <c r="L131" s="42">
        <f t="shared" si="50"/>
        <v>0</v>
      </c>
      <c r="M131" s="42">
        <f t="shared" si="51"/>
        <v>0</v>
      </c>
      <c r="N131" s="42">
        <f t="shared" si="52"/>
        <v>0</v>
      </c>
      <c r="O131" s="42">
        <f t="shared" si="53"/>
        <v>0</v>
      </c>
      <c r="P131" s="42">
        <f t="shared" si="54"/>
        <v>0</v>
      </c>
      <c r="Q131" s="42">
        <f t="shared" si="55"/>
        <v>0</v>
      </c>
      <c r="R131" s="42">
        <f t="shared" si="56"/>
        <v>0</v>
      </c>
      <c r="S131" s="42">
        <f t="shared" si="57"/>
        <v>0</v>
      </c>
      <c r="T131" s="41">
        <f>SUM(H131:S131)</f>
        <v>0</v>
      </c>
      <c r="V131" s="68"/>
      <c r="W131" s="68"/>
      <c r="X131" s="68"/>
      <c r="Y131" s="65"/>
    </row>
    <row r="132" spans="1:25" ht="6.75" customHeight="1">
      <c r="A132" s="79"/>
      <c r="B132" s="36"/>
      <c r="C132" s="36"/>
      <c r="D132" s="36"/>
      <c r="E132" s="36"/>
      <c r="F132" s="36"/>
      <c r="G132" s="36"/>
      <c r="H132" s="51">
        <f>G132</f>
        <v>0</v>
      </c>
      <c r="I132" s="41">
        <f>H132</f>
        <v>0</v>
      </c>
      <c r="J132" s="41">
        <f t="shared" ref="J132:S132" si="58">I132</f>
        <v>0</v>
      </c>
      <c r="K132" s="41">
        <f t="shared" si="58"/>
        <v>0</v>
      </c>
      <c r="L132" s="41">
        <f t="shared" si="58"/>
        <v>0</v>
      </c>
      <c r="M132" s="41">
        <f t="shared" si="58"/>
        <v>0</v>
      </c>
      <c r="N132" s="41">
        <f t="shared" si="58"/>
        <v>0</v>
      </c>
      <c r="O132" s="41">
        <f t="shared" si="58"/>
        <v>0</v>
      </c>
      <c r="P132" s="41">
        <f t="shared" si="58"/>
        <v>0</v>
      </c>
      <c r="Q132" s="41">
        <f t="shared" si="58"/>
        <v>0</v>
      </c>
      <c r="R132" s="41">
        <f t="shared" si="58"/>
        <v>0</v>
      </c>
      <c r="S132" s="41">
        <f t="shared" si="58"/>
        <v>0</v>
      </c>
      <c r="T132" s="41">
        <f>SUM(H132:S132)</f>
        <v>0</v>
      </c>
      <c r="V132" s="68"/>
      <c r="W132" s="68"/>
      <c r="X132" s="68"/>
      <c r="Y132" s="65"/>
    </row>
    <row r="133" spans="1:25" ht="10.5" customHeight="1">
      <c r="A133" s="73" t="s">
        <v>37</v>
      </c>
      <c r="B133" s="74"/>
      <c r="C133" s="74"/>
      <c r="D133" s="74"/>
      <c r="E133" s="74"/>
      <c r="F133" s="74"/>
      <c r="G133" s="74"/>
      <c r="H133" s="43"/>
      <c r="I133" s="43"/>
      <c r="J133" s="43"/>
      <c r="K133" s="43"/>
      <c r="L133" s="43"/>
      <c r="M133" s="43"/>
      <c r="N133" s="43"/>
      <c r="O133" s="43"/>
      <c r="P133" s="43"/>
      <c r="Q133" s="43"/>
      <c r="R133" s="43"/>
      <c r="S133" s="43"/>
      <c r="T133" s="44"/>
      <c r="V133" s="68"/>
      <c r="W133" s="68"/>
      <c r="X133" s="68"/>
      <c r="Y133" s="65"/>
    </row>
    <row r="134" spans="1:25" ht="10.5" customHeight="1">
      <c r="A134" s="72"/>
      <c r="B134" s="29"/>
      <c r="C134" s="108"/>
      <c r="D134" s="108"/>
      <c r="E134" s="25"/>
      <c r="F134" s="25" t="s">
        <v>55</v>
      </c>
      <c r="G134" s="25" t="s">
        <v>51</v>
      </c>
      <c r="H134" s="42"/>
      <c r="I134" s="41"/>
      <c r="J134" s="41"/>
      <c r="K134" s="41"/>
      <c r="L134" s="41"/>
      <c r="M134" s="41"/>
      <c r="N134" s="41"/>
      <c r="O134" s="41"/>
      <c r="P134" s="41"/>
      <c r="Q134" s="41"/>
      <c r="R134" s="41"/>
      <c r="S134" s="41"/>
      <c r="T134" s="41"/>
      <c r="V134" s="68"/>
      <c r="W134" s="68"/>
      <c r="X134" s="68"/>
      <c r="Y134" s="65"/>
    </row>
    <row r="135" spans="1:25">
      <c r="A135" s="79"/>
      <c r="B135" s="36" t="s">
        <v>38</v>
      </c>
      <c r="C135" s="36"/>
      <c r="D135" s="36"/>
      <c r="E135" s="36"/>
      <c r="F135" s="21"/>
      <c r="G135" s="20"/>
      <c r="H135" s="42">
        <f>IF(($G135&gt;=1),($F135),0)</f>
        <v>0</v>
      </c>
      <c r="I135" s="42">
        <f>IF(($G135&gt;=2),($F135),0)</f>
        <v>0</v>
      </c>
      <c r="J135" s="42">
        <f>IF(($G135&gt;=3),($F135),0)</f>
        <v>0</v>
      </c>
      <c r="K135" s="42">
        <f>IF(($G135&gt;=4),($F135),0)</f>
        <v>0</v>
      </c>
      <c r="L135" s="42">
        <f>IF(($G135&gt;=5),($F135),0)</f>
        <v>0</v>
      </c>
      <c r="M135" s="42">
        <f>IF(($G135&gt;=6),($F135),0)</f>
        <v>0</v>
      </c>
      <c r="N135" s="42">
        <f>IF(($G135&gt;=7),($F135),0)</f>
        <v>0</v>
      </c>
      <c r="O135" s="42">
        <f>IF(($G135&gt;=8),($F135),0)</f>
        <v>0</v>
      </c>
      <c r="P135" s="42">
        <f>IF(($G135&gt;=9),($F135),0)</f>
        <v>0</v>
      </c>
      <c r="Q135" s="42">
        <f>IF(($G135&gt;=10),($F135),0)</f>
        <v>0</v>
      </c>
      <c r="R135" s="42">
        <f>IF(($G135&gt;=11),($F135),0)</f>
        <v>0</v>
      </c>
      <c r="S135" s="42">
        <f>IF(($G135&gt;=12),($F135),0)</f>
        <v>0</v>
      </c>
      <c r="T135" s="41">
        <f>SUM(H135:S135)</f>
        <v>0</v>
      </c>
      <c r="V135" s="68"/>
      <c r="W135" s="68"/>
      <c r="X135" s="68"/>
      <c r="Y135" s="65"/>
    </row>
    <row r="136" spans="1:25">
      <c r="A136" s="79"/>
      <c r="B136" s="36" t="s">
        <v>110</v>
      </c>
      <c r="C136" s="36"/>
      <c r="D136" s="36"/>
      <c r="E136" s="36"/>
      <c r="F136" s="21">
        <v>0</v>
      </c>
      <c r="G136" s="20">
        <v>0</v>
      </c>
      <c r="H136" s="42">
        <f>IF(($G136&gt;=1),($F136),0)</f>
        <v>0</v>
      </c>
      <c r="I136" s="42">
        <f>IF(($G136&gt;=2),($F136),0)</f>
        <v>0</v>
      </c>
      <c r="J136" s="42">
        <f>IF(($G136&gt;=3),($F136),0)</f>
        <v>0</v>
      </c>
      <c r="K136" s="42">
        <f>IF(($G136&gt;=4),($F136),0)</f>
        <v>0</v>
      </c>
      <c r="L136" s="42">
        <f>IF(($G136&gt;=5),($F136),0)</f>
        <v>0</v>
      </c>
      <c r="M136" s="42">
        <f>IF(($G136&gt;=6),($F136),0)</f>
        <v>0</v>
      </c>
      <c r="N136" s="42">
        <f>IF(($G136&gt;=7),($F136),0)</f>
        <v>0</v>
      </c>
      <c r="O136" s="42">
        <f>IF(($G136&gt;=8),($F136),0)</f>
        <v>0</v>
      </c>
      <c r="P136" s="42">
        <f>IF(($G136&gt;=9),($F136),0)</f>
        <v>0</v>
      </c>
      <c r="Q136" s="42">
        <f>IF(($G136&gt;=10),($F136),0)</f>
        <v>0</v>
      </c>
      <c r="R136" s="42">
        <f>IF(($G136&gt;=11),($F136),0)</f>
        <v>0</v>
      </c>
      <c r="S136" s="42">
        <f>IF(($G136&gt;=12),($F136),0)</f>
        <v>0</v>
      </c>
      <c r="T136" s="41">
        <f>SUM(H136:S136)</f>
        <v>0</v>
      </c>
      <c r="V136" s="68"/>
      <c r="W136" s="68"/>
      <c r="X136" s="68"/>
      <c r="Y136" s="65"/>
    </row>
    <row r="137" spans="1:25" ht="8.25" customHeight="1">
      <c r="A137" s="79"/>
      <c r="B137" s="36"/>
      <c r="C137" s="36"/>
      <c r="D137" s="36"/>
      <c r="E137" s="36"/>
      <c r="F137" s="21"/>
      <c r="G137" s="20"/>
      <c r="H137" s="42">
        <f>IF(($G137&gt;=1),($F137),0)</f>
        <v>0</v>
      </c>
      <c r="I137" s="42">
        <f>IF(($G137&gt;=2),($F137),0)</f>
        <v>0</v>
      </c>
      <c r="J137" s="42">
        <f>IF(($G137&gt;=3),($F137),0)</f>
        <v>0</v>
      </c>
      <c r="K137" s="42">
        <f>IF(($G137&gt;=4),($F137),0)</f>
        <v>0</v>
      </c>
      <c r="L137" s="42">
        <f>IF(($G137&gt;=5),($F137),0)</f>
        <v>0</v>
      </c>
      <c r="M137" s="42">
        <f>IF(($G137&gt;=6),($F137),0)</f>
        <v>0</v>
      </c>
      <c r="N137" s="42">
        <f>IF(($G137&gt;=7),($F137),0)</f>
        <v>0</v>
      </c>
      <c r="O137" s="42">
        <f>IF(($G137&gt;=8),($F137),0)</f>
        <v>0</v>
      </c>
      <c r="P137" s="42">
        <f>IF(($G137&gt;=9),($F137),0)</f>
        <v>0</v>
      </c>
      <c r="Q137" s="42">
        <f>IF(($G137&gt;=10),($F137),0)</f>
        <v>0</v>
      </c>
      <c r="R137" s="42">
        <f>IF(($G137&gt;=11),($F137),0)</f>
        <v>0</v>
      </c>
      <c r="S137" s="42">
        <f>IF(($G137&gt;=12),($F137),0)</f>
        <v>0</v>
      </c>
      <c r="T137" s="41">
        <f>SUM(H137:S137)</f>
        <v>0</v>
      </c>
      <c r="V137" s="68"/>
      <c r="W137" s="68"/>
      <c r="X137" s="68"/>
      <c r="Y137" s="65"/>
    </row>
    <row r="138" spans="1:25" ht="10.5" customHeight="1">
      <c r="A138" s="73" t="s">
        <v>4</v>
      </c>
      <c r="B138" s="74"/>
      <c r="C138" s="74"/>
      <c r="D138" s="74"/>
      <c r="E138" s="74"/>
      <c r="F138" s="74"/>
      <c r="G138" s="74"/>
      <c r="H138" s="43"/>
      <c r="I138" s="43"/>
      <c r="J138" s="43"/>
      <c r="K138" s="43"/>
      <c r="L138" s="43"/>
      <c r="M138" s="43"/>
      <c r="N138" s="43"/>
      <c r="O138" s="43"/>
      <c r="P138" s="43"/>
      <c r="Q138" s="43"/>
      <c r="R138" s="43"/>
      <c r="S138" s="43"/>
      <c r="T138" s="44"/>
      <c r="V138" s="68"/>
      <c r="W138" s="68"/>
      <c r="X138" s="68"/>
      <c r="Y138" s="65"/>
    </row>
    <row r="139" spans="1:25" ht="10.5" customHeight="1">
      <c r="A139" s="72"/>
      <c r="B139" s="29"/>
      <c r="C139" s="108"/>
      <c r="D139" s="108"/>
      <c r="E139" s="25"/>
      <c r="F139" s="25" t="s">
        <v>55</v>
      </c>
      <c r="G139" s="25" t="s">
        <v>51</v>
      </c>
      <c r="H139" s="42"/>
      <c r="I139" s="41"/>
      <c r="J139" s="41"/>
      <c r="K139" s="41"/>
      <c r="L139" s="41"/>
      <c r="M139" s="41"/>
      <c r="N139" s="41"/>
      <c r="O139" s="41"/>
      <c r="P139" s="41"/>
      <c r="Q139" s="41"/>
      <c r="R139" s="41"/>
      <c r="S139" s="41"/>
      <c r="T139" s="41"/>
      <c r="V139" s="68"/>
      <c r="W139" s="68"/>
      <c r="X139" s="68"/>
      <c r="Y139" s="65"/>
    </row>
    <row r="140" spans="1:25">
      <c r="A140" s="79"/>
      <c r="B140" s="36" t="s">
        <v>20</v>
      </c>
      <c r="C140" s="36"/>
      <c r="D140" s="36"/>
      <c r="E140" s="36"/>
      <c r="F140" s="21"/>
      <c r="G140" s="20"/>
      <c r="H140" s="42">
        <f>IF(($G140&gt;=1),($F140),0)</f>
        <v>0</v>
      </c>
      <c r="I140" s="42">
        <f>IF(($G140&gt;=2),($F140),0)</f>
        <v>0</v>
      </c>
      <c r="J140" s="42">
        <f>IF(($G140&gt;=3),($F140),0)</f>
        <v>0</v>
      </c>
      <c r="K140" s="42">
        <f>IF(($G140&gt;=4),($F140),0)</f>
        <v>0</v>
      </c>
      <c r="L140" s="42">
        <f>IF(($G140&gt;=5),($F140),0)</f>
        <v>0</v>
      </c>
      <c r="M140" s="42">
        <f>IF(($G140&gt;=6),($F140),0)</f>
        <v>0</v>
      </c>
      <c r="N140" s="42">
        <f>IF(($G140&gt;=7),($F140),0)</f>
        <v>0</v>
      </c>
      <c r="O140" s="42">
        <f>IF(($G140&gt;=8),($F140),0)</f>
        <v>0</v>
      </c>
      <c r="P140" s="42">
        <f>IF(($G140&gt;=9),($F140),0)</f>
        <v>0</v>
      </c>
      <c r="Q140" s="42">
        <f>IF(($G140&gt;=10),($F140),0)</f>
        <v>0</v>
      </c>
      <c r="R140" s="42">
        <f>IF(($G140&gt;=11),($F140),0)</f>
        <v>0</v>
      </c>
      <c r="S140" s="42">
        <f>IF(($G140&gt;=12),($F140),0)</f>
        <v>0</v>
      </c>
      <c r="T140" s="41">
        <f>SUM(H140:S140)</f>
        <v>0</v>
      </c>
      <c r="V140" s="68"/>
      <c r="W140" s="68"/>
      <c r="X140" s="68"/>
      <c r="Y140" s="65"/>
    </row>
    <row r="141" spans="1:25">
      <c r="A141" s="79"/>
      <c r="B141" s="36" t="s">
        <v>21</v>
      </c>
      <c r="C141" s="36"/>
      <c r="D141" s="36"/>
      <c r="E141" s="36"/>
      <c r="F141" s="21"/>
      <c r="G141" s="20"/>
      <c r="H141" s="42">
        <f>IF(($G141&gt;=1),($F141),0)</f>
        <v>0</v>
      </c>
      <c r="I141" s="42">
        <f>IF(($G141&gt;=2),($F141),0)</f>
        <v>0</v>
      </c>
      <c r="J141" s="42">
        <f>IF(($G141&gt;=3),($F141),0)</f>
        <v>0</v>
      </c>
      <c r="K141" s="42">
        <f>IF(($G141&gt;=4),($F141),0)</f>
        <v>0</v>
      </c>
      <c r="L141" s="42">
        <f>IF(($G141&gt;=5),($F141),0)</f>
        <v>0</v>
      </c>
      <c r="M141" s="42">
        <f>IF(($G141&gt;=6),($F141),0)</f>
        <v>0</v>
      </c>
      <c r="N141" s="42">
        <f>IF(($G141&gt;=7),($F141),0)</f>
        <v>0</v>
      </c>
      <c r="O141" s="42">
        <f>IF(($G141&gt;=8),($F141),0)</f>
        <v>0</v>
      </c>
      <c r="P141" s="42">
        <f>IF(($G141&gt;=9),($F141),0)</f>
        <v>0</v>
      </c>
      <c r="Q141" s="42">
        <f>IF(($G141&gt;=10),($F141),0)</f>
        <v>0</v>
      </c>
      <c r="R141" s="42">
        <f>IF(($G141&gt;=11),($F141),0)</f>
        <v>0</v>
      </c>
      <c r="S141" s="42">
        <f>IF(($G141&gt;=12),($F141),0)</f>
        <v>0</v>
      </c>
      <c r="T141" s="41">
        <f>SUM(H141:S141)</f>
        <v>0</v>
      </c>
      <c r="V141" s="68"/>
      <c r="W141" s="68"/>
      <c r="X141" s="68"/>
      <c r="Y141" s="65"/>
    </row>
    <row r="142" spans="1:25">
      <c r="A142" s="79"/>
      <c r="B142" s="36" t="s">
        <v>22</v>
      </c>
      <c r="C142" s="36"/>
      <c r="D142" s="36"/>
      <c r="E142" s="36"/>
      <c r="F142" s="21"/>
      <c r="G142" s="20"/>
      <c r="H142" s="42">
        <f>IF(($G142&gt;=1),($F142),0)</f>
        <v>0</v>
      </c>
      <c r="I142" s="42">
        <f>IF(($G142&gt;=2),($F142),0)</f>
        <v>0</v>
      </c>
      <c r="J142" s="42">
        <f>IF(($G142&gt;=3),($F142),0)</f>
        <v>0</v>
      </c>
      <c r="K142" s="42">
        <f>IF(($G142&gt;=4),($F142),0)</f>
        <v>0</v>
      </c>
      <c r="L142" s="42">
        <f>IF(($G142&gt;=5),($F142),0)</f>
        <v>0</v>
      </c>
      <c r="M142" s="42">
        <f>IF(($G142&gt;=6),($F142),0)</f>
        <v>0</v>
      </c>
      <c r="N142" s="42">
        <f>IF(($G142&gt;=7),($F142),0)</f>
        <v>0</v>
      </c>
      <c r="O142" s="42">
        <f>IF(($G142&gt;=8),($F142),0)</f>
        <v>0</v>
      </c>
      <c r="P142" s="42">
        <f>IF(($G142&gt;=9),($F142),0)</f>
        <v>0</v>
      </c>
      <c r="Q142" s="42">
        <f>IF(($G142&gt;=10),($F142),0)</f>
        <v>0</v>
      </c>
      <c r="R142" s="42">
        <f>IF(($G142&gt;=11),($F142),0)</f>
        <v>0</v>
      </c>
      <c r="S142" s="42">
        <f>IF(($G142&gt;=12),($F142),0)</f>
        <v>0</v>
      </c>
      <c r="T142" s="41">
        <f>SUM(H142:S142)</f>
        <v>0</v>
      </c>
      <c r="V142" s="68"/>
      <c r="W142" s="68"/>
      <c r="X142" s="68"/>
      <c r="Y142" s="65"/>
    </row>
    <row r="143" spans="1:25">
      <c r="A143" s="79"/>
      <c r="B143" s="36" t="s">
        <v>23</v>
      </c>
      <c r="C143" s="36"/>
      <c r="D143" s="36"/>
      <c r="E143" s="36"/>
      <c r="F143" s="21"/>
      <c r="G143" s="20"/>
      <c r="H143" s="42">
        <f>IF(($G143&gt;=1),($F143),0)</f>
        <v>0</v>
      </c>
      <c r="I143" s="42">
        <f>IF(($G143&gt;=2),($F143),0)</f>
        <v>0</v>
      </c>
      <c r="J143" s="42">
        <f>IF(($G143&gt;=3),($F143),0)</f>
        <v>0</v>
      </c>
      <c r="K143" s="42">
        <f>IF(($G143&gt;=4),($F143),0)</f>
        <v>0</v>
      </c>
      <c r="L143" s="42">
        <f>IF(($G143&gt;=5),($F143),0)</f>
        <v>0</v>
      </c>
      <c r="M143" s="42">
        <f>IF(($G143&gt;=6),($F143),0)</f>
        <v>0</v>
      </c>
      <c r="N143" s="42">
        <f>IF(($G143&gt;=7),($F143),0)</f>
        <v>0</v>
      </c>
      <c r="O143" s="42">
        <f>IF(($G143&gt;=8),($F143),0)</f>
        <v>0</v>
      </c>
      <c r="P143" s="42">
        <f>IF(($G143&gt;=9),($F143),0)</f>
        <v>0</v>
      </c>
      <c r="Q143" s="42">
        <f>IF(($G143&gt;=10),($F143),0)</f>
        <v>0</v>
      </c>
      <c r="R143" s="42">
        <f>IF(($G143&gt;=11),($F143),0)</f>
        <v>0</v>
      </c>
      <c r="S143" s="42">
        <f>IF(($G143&gt;=12),($F143),0)</f>
        <v>0</v>
      </c>
      <c r="T143" s="41">
        <f>SUM(H143:S143)</f>
        <v>0</v>
      </c>
      <c r="V143" s="68"/>
      <c r="W143" s="68"/>
      <c r="X143" s="68"/>
      <c r="Y143" s="65"/>
    </row>
    <row r="144" spans="1:25" ht="6" customHeight="1">
      <c r="A144" s="79"/>
      <c r="B144" s="36"/>
      <c r="C144" s="36"/>
      <c r="D144" s="36"/>
      <c r="E144" s="36"/>
      <c r="F144" s="36"/>
      <c r="G144" s="36"/>
      <c r="H144" s="42"/>
      <c r="I144" s="41"/>
      <c r="J144" s="41"/>
      <c r="K144" s="41"/>
      <c r="L144" s="41"/>
      <c r="M144" s="41"/>
      <c r="N144" s="41"/>
      <c r="O144" s="41"/>
      <c r="P144" s="41"/>
      <c r="Q144" s="41"/>
      <c r="R144" s="41"/>
      <c r="S144" s="41"/>
      <c r="T144" s="41"/>
      <c r="V144" s="68"/>
      <c r="W144" s="68"/>
      <c r="X144" s="68"/>
      <c r="Y144" s="65"/>
    </row>
    <row r="145" spans="1:25" ht="10.5" customHeight="1">
      <c r="A145" s="73" t="s">
        <v>31</v>
      </c>
      <c r="B145" s="74"/>
      <c r="C145" s="74"/>
      <c r="D145" s="74"/>
      <c r="E145" s="74"/>
      <c r="F145" s="74"/>
      <c r="G145" s="74"/>
      <c r="H145" s="43"/>
      <c r="I145" s="43"/>
      <c r="J145" s="43"/>
      <c r="K145" s="43"/>
      <c r="L145" s="43"/>
      <c r="M145" s="43"/>
      <c r="N145" s="43"/>
      <c r="O145" s="43"/>
      <c r="P145" s="43"/>
      <c r="Q145" s="43"/>
      <c r="R145" s="43"/>
      <c r="S145" s="43"/>
      <c r="T145" s="44"/>
      <c r="V145" s="68"/>
      <c r="W145" s="68"/>
      <c r="X145" s="68"/>
      <c r="Y145" s="65"/>
    </row>
    <row r="146" spans="1:25" ht="10.5" customHeight="1">
      <c r="A146" s="72"/>
      <c r="B146" s="29"/>
      <c r="C146" s="108"/>
      <c r="D146" s="108"/>
      <c r="E146" s="25"/>
      <c r="F146" s="25" t="s">
        <v>55</v>
      </c>
      <c r="G146" s="25" t="s">
        <v>51</v>
      </c>
      <c r="H146" s="42"/>
      <c r="I146" s="41"/>
      <c r="J146" s="41"/>
      <c r="K146" s="41"/>
      <c r="L146" s="41"/>
      <c r="M146" s="41"/>
      <c r="N146" s="41"/>
      <c r="O146" s="41"/>
      <c r="P146" s="41"/>
      <c r="Q146" s="41"/>
      <c r="R146" s="41"/>
      <c r="S146" s="41"/>
      <c r="T146" s="41"/>
      <c r="V146" s="68"/>
      <c r="W146" s="68"/>
      <c r="X146" s="68"/>
      <c r="Y146" s="65"/>
    </row>
    <row r="147" spans="1:25">
      <c r="A147" s="79"/>
      <c r="B147" s="36" t="s">
        <v>76</v>
      </c>
      <c r="C147" s="36"/>
      <c r="D147" s="36"/>
      <c r="E147" s="36"/>
      <c r="F147" s="21"/>
      <c r="G147" s="20">
        <v>1</v>
      </c>
      <c r="H147" s="42">
        <f t="shared" ref="H147:H154" si="59">IF(($G147&gt;=1),($F147),0)</f>
        <v>0</v>
      </c>
      <c r="I147" s="42">
        <f t="shared" ref="I147:I154" si="60">IF(($G147&gt;=2),($F147),0)</f>
        <v>0</v>
      </c>
      <c r="J147" s="42">
        <f t="shared" ref="J147:J154" si="61">IF(($G147&gt;=3),($F147),0)</f>
        <v>0</v>
      </c>
      <c r="K147" s="42">
        <f t="shared" ref="K147:K154" si="62">IF(($G147&gt;=4),($F147),0)</f>
        <v>0</v>
      </c>
      <c r="L147" s="42">
        <f t="shared" ref="L147:L154" si="63">IF(($G147&gt;=5),($F147),0)</f>
        <v>0</v>
      </c>
      <c r="M147" s="42">
        <f t="shared" ref="M147:M154" si="64">IF(($G147&gt;=6),($F147),0)</f>
        <v>0</v>
      </c>
      <c r="N147" s="42">
        <f t="shared" ref="N147:N154" si="65">IF(($G147&gt;=7),($F147),0)</f>
        <v>0</v>
      </c>
      <c r="O147" s="42">
        <f t="shared" ref="O147:O154" si="66">IF(($G147&gt;=8),($F147),0)</f>
        <v>0</v>
      </c>
      <c r="P147" s="42">
        <f t="shared" ref="P147:P154" si="67">IF(($G147&gt;=9),($F147),0)</f>
        <v>0</v>
      </c>
      <c r="Q147" s="42">
        <f t="shared" ref="Q147:Q154" si="68">IF(($G147&gt;=10),($F147),0)</f>
        <v>0</v>
      </c>
      <c r="R147" s="42">
        <f t="shared" ref="R147:R154" si="69">IF(($G147&gt;=11),($F147),0)</f>
        <v>0</v>
      </c>
      <c r="S147" s="42">
        <f t="shared" ref="S147:S154" si="70">IF(($G147&gt;=12),($F147),0)</f>
        <v>0</v>
      </c>
      <c r="T147" s="41">
        <f t="shared" ref="T147:T154" si="71">SUM(H147:S147)</f>
        <v>0</v>
      </c>
      <c r="V147" s="68"/>
      <c r="W147" s="68"/>
      <c r="X147" s="68"/>
      <c r="Y147" s="65"/>
    </row>
    <row r="148" spans="1:25">
      <c r="A148" s="79"/>
      <c r="B148" s="36" t="s">
        <v>70</v>
      </c>
      <c r="C148" s="36"/>
      <c r="D148" s="36"/>
      <c r="E148" s="36"/>
      <c r="F148" s="21"/>
      <c r="G148" s="20">
        <v>12</v>
      </c>
      <c r="H148" s="42">
        <f t="shared" si="59"/>
        <v>0</v>
      </c>
      <c r="I148" s="42">
        <f t="shared" si="60"/>
        <v>0</v>
      </c>
      <c r="J148" s="42">
        <f t="shared" si="61"/>
        <v>0</v>
      </c>
      <c r="K148" s="42">
        <f t="shared" si="62"/>
        <v>0</v>
      </c>
      <c r="L148" s="42">
        <f t="shared" si="63"/>
        <v>0</v>
      </c>
      <c r="M148" s="42">
        <f t="shared" si="64"/>
        <v>0</v>
      </c>
      <c r="N148" s="42">
        <f t="shared" si="65"/>
        <v>0</v>
      </c>
      <c r="O148" s="42">
        <f t="shared" si="66"/>
        <v>0</v>
      </c>
      <c r="P148" s="42">
        <f t="shared" si="67"/>
        <v>0</v>
      </c>
      <c r="Q148" s="42">
        <f t="shared" si="68"/>
        <v>0</v>
      </c>
      <c r="R148" s="42">
        <f t="shared" si="69"/>
        <v>0</v>
      </c>
      <c r="S148" s="42">
        <f t="shared" si="70"/>
        <v>0</v>
      </c>
      <c r="T148" s="41">
        <f t="shared" si="71"/>
        <v>0</v>
      </c>
      <c r="V148" s="68"/>
      <c r="W148" s="68"/>
      <c r="X148" s="68"/>
      <c r="Y148" s="65"/>
    </row>
    <row r="149" spans="1:25">
      <c r="A149" s="79"/>
      <c r="B149" s="36" t="s">
        <v>108</v>
      </c>
      <c r="C149" s="36"/>
      <c r="D149" s="36"/>
      <c r="E149" s="36"/>
      <c r="F149" s="21"/>
      <c r="G149" s="20">
        <v>1</v>
      </c>
      <c r="H149" s="42">
        <f t="shared" si="59"/>
        <v>0</v>
      </c>
      <c r="I149" s="42">
        <f t="shared" si="60"/>
        <v>0</v>
      </c>
      <c r="J149" s="42">
        <f t="shared" si="61"/>
        <v>0</v>
      </c>
      <c r="K149" s="42">
        <f t="shared" si="62"/>
        <v>0</v>
      </c>
      <c r="L149" s="42">
        <f t="shared" si="63"/>
        <v>0</v>
      </c>
      <c r="M149" s="42">
        <f t="shared" si="64"/>
        <v>0</v>
      </c>
      <c r="N149" s="42">
        <f t="shared" si="65"/>
        <v>0</v>
      </c>
      <c r="O149" s="42">
        <f t="shared" si="66"/>
        <v>0</v>
      </c>
      <c r="P149" s="42">
        <f t="shared" si="67"/>
        <v>0</v>
      </c>
      <c r="Q149" s="42">
        <f t="shared" si="68"/>
        <v>0</v>
      </c>
      <c r="R149" s="42">
        <f t="shared" si="69"/>
        <v>0</v>
      </c>
      <c r="S149" s="42">
        <f t="shared" si="70"/>
        <v>0</v>
      </c>
      <c r="T149" s="41">
        <f t="shared" si="71"/>
        <v>0</v>
      </c>
      <c r="V149" s="68"/>
      <c r="W149" s="68"/>
      <c r="X149" s="68"/>
      <c r="Y149" s="65"/>
    </row>
    <row r="150" spans="1:25" hidden="1">
      <c r="A150" s="79"/>
      <c r="B150" s="36"/>
      <c r="C150" s="36"/>
      <c r="D150" s="36"/>
      <c r="E150" s="36"/>
      <c r="F150" s="21"/>
      <c r="G150" s="20"/>
      <c r="H150" s="42">
        <f t="shared" si="59"/>
        <v>0</v>
      </c>
      <c r="I150" s="42">
        <f t="shared" si="60"/>
        <v>0</v>
      </c>
      <c r="J150" s="42">
        <f t="shared" si="61"/>
        <v>0</v>
      </c>
      <c r="K150" s="42">
        <f t="shared" si="62"/>
        <v>0</v>
      </c>
      <c r="L150" s="42">
        <f t="shared" si="63"/>
        <v>0</v>
      </c>
      <c r="M150" s="42">
        <f t="shared" si="64"/>
        <v>0</v>
      </c>
      <c r="N150" s="42">
        <f t="shared" si="65"/>
        <v>0</v>
      </c>
      <c r="O150" s="42">
        <f t="shared" si="66"/>
        <v>0</v>
      </c>
      <c r="P150" s="42">
        <f t="shared" si="67"/>
        <v>0</v>
      </c>
      <c r="Q150" s="42">
        <f t="shared" si="68"/>
        <v>0</v>
      </c>
      <c r="R150" s="42">
        <f t="shared" si="69"/>
        <v>0</v>
      </c>
      <c r="S150" s="42">
        <f t="shared" si="70"/>
        <v>0</v>
      </c>
      <c r="T150" s="41">
        <f t="shared" si="71"/>
        <v>0</v>
      </c>
      <c r="V150" s="68"/>
      <c r="W150" s="68"/>
      <c r="X150" s="68"/>
      <c r="Y150" s="65"/>
    </row>
    <row r="151" spans="1:25" hidden="1">
      <c r="A151" s="79"/>
      <c r="B151" s="36"/>
      <c r="C151" s="36"/>
      <c r="D151" s="36"/>
      <c r="E151" s="36"/>
      <c r="F151" s="21"/>
      <c r="G151" s="20"/>
      <c r="H151" s="42">
        <f t="shared" si="59"/>
        <v>0</v>
      </c>
      <c r="I151" s="42">
        <f t="shared" si="60"/>
        <v>0</v>
      </c>
      <c r="J151" s="42">
        <f t="shared" si="61"/>
        <v>0</v>
      </c>
      <c r="K151" s="42">
        <f t="shared" si="62"/>
        <v>0</v>
      </c>
      <c r="L151" s="42">
        <f t="shared" si="63"/>
        <v>0</v>
      </c>
      <c r="M151" s="42">
        <f t="shared" si="64"/>
        <v>0</v>
      </c>
      <c r="N151" s="42">
        <f t="shared" si="65"/>
        <v>0</v>
      </c>
      <c r="O151" s="42">
        <f t="shared" si="66"/>
        <v>0</v>
      </c>
      <c r="P151" s="42">
        <f t="shared" si="67"/>
        <v>0</v>
      </c>
      <c r="Q151" s="42">
        <f t="shared" si="68"/>
        <v>0</v>
      </c>
      <c r="R151" s="42">
        <f t="shared" si="69"/>
        <v>0</v>
      </c>
      <c r="S151" s="42">
        <f t="shared" si="70"/>
        <v>0</v>
      </c>
      <c r="T151" s="41">
        <f t="shared" si="71"/>
        <v>0</v>
      </c>
      <c r="V151" s="68"/>
      <c r="W151" s="68"/>
      <c r="X151" s="68"/>
      <c r="Y151" s="65"/>
    </row>
    <row r="152" spans="1:25" hidden="1">
      <c r="A152" s="79"/>
      <c r="B152" s="36"/>
      <c r="C152" s="36"/>
      <c r="D152" s="36"/>
      <c r="E152" s="36"/>
      <c r="F152" s="21"/>
      <c r="G152" s="20"/>
      <c r="H152" s="42">
        <f t="shared" si="59"/>
        <v>0</v>
      </c>
      <c r="I152" s="42">
        <f t="shared" si="60"/>
        <v>0</v>
      </c>
      <c r="J152" s="42">
        <f t="shared" si="61"/>
        <v>0</v>
      </c>
      <c r="K152" s="42">
        <f t="shared" si="62"/>
        <v>0</v>
      </c>
      <c r="L152" s="42">
        <f t="shared" si="63"/>
        <v>0</v>
      </c>
      <c r="M152" s="42">
        <f t="shared" si="64"/>
        <v>0</v>
      </c>
      <c r="N152" s="42">
        <f t="shared" si="65"/>
        <v>0</v>
      </c>
      <c r="O152" s="42">
        <f t="shared" si="66"/>
        <v>0</v>
      </c>
      <c r="P152" s="42">
        <f t="shared" si="67"/>
        <v>0</v>
      </c>
      <c r="Q152" s="42">
        <f t="shared" si="68"/>
        <v>0</v>
      </c>
      <c r="R152" s="42">
        <f t="shared" si="69"/>
        <v>0</v>
      </c>
      <c r="S152" s="42">
        <f t="shared" si="70"/>
        <v>0</v>
      </c>
      <c r="T152" s="41">
        <f t="shared" si="71"/>
        <v>0</v>
      </c>
      <c r="V152" s="68"/>
      <c r="W152" s="68"/>
      <c r="X152" s="68"/>
      <c r="Y152" s="65"/>
    </row>
    <row r="153" spans="1:25" hidden="1">
      <c r="A153" s="79"/>
      <c r="B153" s="36"/>
      <c r="C153" s="36"/>
      <c r="D153" s="36"/>
      <c r="E153" s="36"/>
      <c r="F153" s="21"/>
      <c r="G153" s="20"/>
      <c r="H153" s="42">
        <f t="shared" si="59"/>
        <v>0</v>
      </c>
      <c r="I153" s="42">
        <f t="shared" si="60"/>
        <v>0</v>
      </c>
      <c r="J153" s="42">
        <f t="shared" si="61"/>
        <v>0</v>
      </c>
      <c r="K153" s="42">
        <f t="shared" si="62"/>
        <v>0</v>
      </c>
      <c r="L153" s="42">
        <f t="shared" si="63"/>
        <v>0</v>
      </c>
      <c r="M153" s="42">
        <f t="shared" si="64"/>
        <v>0</v>
      </c>
      <c r="N153" s="42">
        <f t="shared" si="65"/>
        <v>0</v>
      </c>
      <c r="O153" s="42">
        <f t="shared" si="66"/>
        <v>0</v>
      </c>
      <c r="P153" s="42">
        <f t="shared" si="67"/>
        <v>0</v>
      </c>
      <c r="Q153" s="42">
        <f t="shared" si="68"/>
        <v>0</v>
      </c>
      <c r="R153" s="42">
        <f t="shared" si="69"/>
        <v>0</v>
      </c>
      <c r="S153" s="42">
        <f t="shared" si="70"/>
        <v>0</v>
      </c>
      <c r="T153" s="41">
        <f t="shared" si="71"/>
        <v>0</v>
      </c>
      <c r="V153" s="68"/>
      <c r="W153" s="68"/>
      <c r="X153" s="68"/>
      <c r="Y153" s="65"/>
    </row>
    <row r="154" spans="1:25" hidden="1">
      <c r="A154" s="79"/>
      <c r="B154" s="36"/>
      <c r="C154" s="36"/>
      <c r="D154" s="36"/>
      <c r="E154" s="36"/>
      <c r="F154" s="21"/>
      <c r="G154" s="20"/>
      <c r="H154" s="42">
        <f t="shared" si="59"/>
        <v>0</v>
      </c>
      <c r="I154" s="42">
        <f t="shared" si="60"/>
        <v>0</v>
      </c>
      <c r="J154" s="42">
        <f t="shared" si="61"/>
        <v>0</v>
      </c>
      <c r="K154" s="42">
        <f t="shared" si="62"/>
        <v>0</v>
      </c>
      <c r="L154" s="42">
        <f t="shared" si="63"/>
        <v>0</v>
      </c>
      <c r="M154" s="42">
        <f t="shared" si="64"/>
        <v>0</v>
      </c>
      <c r="N154" s="42">
        <f t="shared" si="65"/>
        <v>0</v>
      </c>
      <c r="O154" s="42">
        <f t="shared" si="66"/>
        <v>0</v>
      </c>
      <c r="P154" s="42">
        <f t="shared" si="67"/>
        <v>0</v>
      </c>
      <c r="Q154" s="42">
        <f t="shared" si="68"/>
        <v>0</v>
      </c>
      <c r="R154" s="42">
        <f t="shared" si="69"/>
        <v>0</v>
      </c>
      <c r="S154" s="42">
        <f t="shared" si="70"/>
        <v>0</v>
      </c>
      <c r="T154" s="41">
        <f t="shared" si="71"/>
        <v>0</v>
      </c>
      <c r="V154" s="68"/>
      <c r="W154" s="68"/>
      <c r="X154" s="68"/>
      <c r="Y154" s="65"/>
    </row>
    <row r="155" spans="1:25" ht="8.25" customHeight="1">
      <c r="A155" s="81"/>
      <c r="B155" s="82"/>
      <c r="C155" s="82"/>
      <c r="D155" s="82"/>
      <c r="E155" s="82"/>
      <c r="F155" s="82"/>
      <c r="G155" s="82"/>
      <c r="H155" s="52"/>
      <c r="I155" s="53"/>
      <c r="J155" s="53"/>
      <c r="K155" s="53"/>
      <c r="L155" s="53"/>
      <c r="M155" s="53"/>
      <c r="N155" s="53"/>
      <c r="O155" s="53"/>
      <c r="P155" s="53"/>
      <c r="Q155" s="53"/>
      <c r="R155" s="53"/>
      <c r="S155" s="53"/>
      <c r="T155" s="53"/>
      <c r="V155" s="68"/>
      <c r="W155" s="68"/>
      <c r="X155" s="68"/>
      <c r="Y155" s="65"/>
    </row>
    <row r="156" spans="1:25" ht="10.5" customHeight="1">
      <c r="A156" s="118" t="s">
        <v>60</v>
      </c>
      <c r="B156" s="119"/>
      <c r="C156" s="119"/>
      <c r="D156" s="119"/>
      <c r="E156" s="74"/>
      <c r="F156" s="74"/>
      <c r="G156" s="74"/>
      <c r="H156" s="43"/>
      <c r="I156" s="43"/>
      <c r="J156" s="43"/>
      <c r="K156" s="43"/>
      <c r="L156" s="43"/>
      <c r="M156" s="43"/>
      <c r="N156" s="43"/>
      <c r="O156" s="43"/>
      <c r="P156" s="43"/>
      <c r="Q156" s="43"/>
      <c r="R156" s="43"/>
      <c r="S156" s="43"/>
      <c r="T156" s="44"/>
      <c r="V156" s="68"/>
      <c r="W156" s="68"/>
      <c r="X156" s="68"/>
      <c r="Y156" s="65"/>
    </row>
    <row r="157" spans="1:25" ht="10.5" customHeight="1">
      <c r="A157" s="72"/>
      <c r="B157" s="29"/>
      <c r="C157" s="108"/>
      <c r="D157" s="108"/>
      <c r="E157" s="25"/>
      <c r="F157" s="25" t="s">
        <v>55</v>
      </c>
      <c r="G157" s="25" t="s">
        <v>51</v>
      </c>
      <c r="H157" s="42"/>
      <c r="I157" s="41"/>
      <c r="J157" s="41"/>
      <c r="K157" s="41"/>
      <c r="L157" s="41"/>
      <c r="M157" s="41"/>
      <c r="N157" s="41"/>
      <c r="O157" s="41"/>
      <c r="P157" s="41"/>
      <c r="Q157" s="41"/>
      <c r="R157" s="41"/>
      <c r="S157" s="41"/>
      <c r="T157" s="41"/>
      <c r="V157" s="68"/>
      <c r="W157" s="68"/>
      <c r="X157" s="68"/>
      <c r="Y157" s="65"/>
    </row>
    <row r="158" spans="1:25" ht="15.75" customHeight="1">
      <c r="A158" s="121" t="s">
        <v>59</v>
      </c>
      <c r="B158" s="127"/>
      <c r="C158" s="127"/>
      <c r="D158" s="127"/>
      <c r="E158" s="127"/>
      <c r="F158" s="33"/>
      <c r="G158" s="20"/>
      <c r="H158" s="41">
        <f>IF($G158&gt;=1,((SUM(H24:H51))+(SUM(H55:H86))+(SUM(H90:H93)))*$F158,0)</f>
        <v>0</v>
      </c>
      <c r="I158" s="41">
        <f>IF($G158&gt;=2,((SUM(I24:I51))+(SUM(I55:I86))+(SUM(I90:I93)))*$F158,0)</f>
        <v>0</v>
      </c>
      <c r="J158" s="41">
        <f>IF($G158&gt;=3,((SUM(J24:J51))+(SUM(J55:J86))+(SUM(J90:J93)))*$F158,0)</f>
        <v>0</v>
      </c>
      <c r="K158" s="41">
        <f>IF($G158&gt;=4,((SUM(K24:K51))+(SUM(K55:K86))+(SUM(K90:K93)))*$F158,0)</f>
        <v>0</v>
      </c>
      <c r="L158" s="41">
        <f>IF($G158&gt;=5,((SUM(L24:L51))+(SUM(L55:L86))+(SUM(L90:L93)))*$F158,0)</f>
        <v>0</v>
      </c>
      <c r="M158" s="41">
        <f>IF($G158&gt;=6,((SUM(M24:M51))+(SUM(M55:M86))+(SUM(M90:M93)))*$F158,0)</f>
        <v>0</v>
      </c>
      <c r="N158" s="41">
        <f>IF($G158&gt;=7,((SUM(N24:N51))+(SUM(N55:N86))+(SUM(N90:N93)))*$F158,0)</f>
        <v>0</v>
      </c>
      <c r="O158" s="41">
        <f>IF($G158&gt;=8,((SUM(O24:O51))+(SUM(O55:O86))+(SUM(O90:O93)))*$F158,0)</f>
        <v>0</v>
      </c>
      <c r="P158" s="41">
        <f>IF($G158&gt;=9,((SUM(P24:P51))+(SUM(P55:P86))+(SUM(P90:P93)))*$F158,0)</f>
        <v>0</v>
      </c>
      <c r="Q158" s="41">
        <f>IF($G158&gt;=10,((SUM(Q24:Q51))+(SUM(Q55:Q86))+(SUM(Q90:Q93)))*$F158,0)</f>
        <v>0</v>
      </c>
      <c r="R158" s="41">
        <f>IF($G158&gt;=11,((SUM(R24:R51))+(SUM(R55:R86))+(SUM(R90:R93)))*$F158,0)</f>
        <v>0</v>
      </c>
      <c r="S158" s="41">
        <f>IF($G158&gt;=12,((SUM(S24:S51))+(SUM(S55:S86))+(SUM(S90:S93)))*$F158,0)</f>
        <v>0</v>
      </c>
      <c r="T158" s="41">
        <f>SUM(H158:S158)</f>
        <v>0</v>
      </c>
      <c r="V158" s="68"/>
      <c r="W158" s="68"/>
      <c r="X158" s="68"/>
      <c r="Y158" s="65"/>
    </row>
    <row r="159" spans="1:25" ht="15.75" customHeight="1">
      <c r="A159" s="113" t="s">
        <v>97</v>
      </c>
      <c r="B159" s="114"/>
      <c r="C159" s="114"/>
      <c r="D159" s="114"/>
      <c r="E159" s="114"/>
      <c r="F159" s="19"/>
      <c r="G159" s="20"/>
      <c r="H159" s="42">
        <f>IF(($G159&gt;=1),($F159),0)</f>
        <v>0</v>
      </c>
      <c r="I159" s="42">
        <f>IF(($G159&gt;=2),($F159),0)</f>
        <v>0</v>
      </c>
      <c r="J159" s="42">
        <f>IF(($G159&gt;=3),($F159),0)</f>
        <v>0</v>
      </c>
      <c r="K159" s="42">
        <f>IF(($G159&gt;=4),($F159),0)</f>
        <v>0</v>
      </c>
      <c r="L159" s="42">
        <f>IF(($G159&gt;=5),($F159),0)</f>
        <v>0</v>
      </c>
      <c r="M159" s="42">
        <f>IF(($G159&gt;=6),($F159),0)</f>
        <v>0</v>
      </c>
      <c r="N159" s="42">
        <f>IF(($G159&gt;=7),($F159),0)</f>
        <v>0</v>
      </c>
      <c r="O159" s="42">
        <f>IF(($G159&gt;=8),($F159),0)</f>
        <v>0</v>
      </c>
      <c r="P159" s="42">
        <f>IF(($G159&gt;=9),($F159),0)</f>
        <v>0</v>
      </c>
      <c r="Q159" s="42">
        <f>IF(($G159&gt;=10),($F159),0)</f>
        <v>0</v>
      </c>
      <c r="R159" s="42">
        <f>IF(($G159&gt;=11),($F159),0)</f>
        <v>0</v>
      </c>
      <c r="S159" s="42">
        <f>IF(($G159&gt;=12),($F159),0)</f>
        <v>0</v>
      </c>
      <c r="T159" s="41">
        <f>SUM(H159:S159)</f>
        <v>0</v>
      </c>
      <c r="V159" s="68"/>
      <c r="W159" s="68"/>
      <c r="X159" s="68"/>
      <c r="Y159" s="65"/>
    </row>
    <row r="160" spans="1:25" ht="15.75" customHeight="1">
      <c r="A160" s="37" t="s">
        <v>58</v>
      </c>
      <c r="B160" s="38"/>
      <c r="C160" s="38"/>
      <c r="D160" s="38"/>
      <c r="E160" s="38"/>
      <c r="F160" s="19"/>
      <c r="G160" s="20"/>
      <c r="H160" s="42">
        <f>IF(($G160&gt;=1),($F160),0)</f>
        <v>0</v>
      </c>
      <c r="I160" s="42">
        <f>IF(($G160&gt;=2),($F160),0)</f>
        <v>0</v>
      </c>
      <c r="J160" s="42">
        <f>IF(($G160&gt;=3),($F160),0)</f>
        <v>0</v>
      </c>
      <c r="K160" s="42">
        <f>IF(($G160&gt;=4),($F160),0)</f>
        <v>0</v>
      </c>
      <c r="L160" s="42">
        <f>IF(($G160&gt;=5),($F160),0)</f>
        <v>0</v>
      </c>
      <c r="M160" s="42">
        <f>IF(($G160&gt;=6),($F160),0)</f>
        <v>0</v>
      </c>
      <c r="N160" s="42">
        <f>IF(($G160&gt;=7),($F160),0)</f>
        <v>0</v>
      </c>
      <c r="O160" s="42">
        <f>IF(($G160&gt;=8),($F160),0)</f>
        <v>0</v>
      </c>
      <c r="P160" s="42">
        <f>IF(($G160&gt;=9),($F160),0)</f>
        <v>0</v>
      </c>
      <c r="Q160" s="42">
        <f>IF(($G160&gt;=10),($F160),0)</f>
        <v>0</v>
      </c>
      <c r="R160" s="42">
        <f>IF(($G160&gt;=11),($F160),0)</f>
        <v>0</v>
      </c>
      <c r="S160" s="42">
        <f>IF(($G160&gt;=12),($F160),0)</f>
        <v>0</v>
      </c>
      <c r="T160" s="41">
        <f>SUM(H160:S160)</f>
        <v>0</v>
      </c>
      <c r="V160" s="68"/>
      <c r="W160" s="68"/>
      <c r="X160" s="68"/>
      <c r="Y160" s="65"/>
    </row>
    <row r="161" spans="1:25" s="17" customFormat="1" ht="7.5" customHeight="1">
      <c r="A161" s="113"/>
      <c r="B161" s="114"/>
      <c r="C161" s="114"/>
      <c r="D161" s="114"/>
      <c r="E161" s="114"/>
      <c r="F161" s="83"/>
      <c r="G161" s="27"/>
      <c r="H161" s="46"/>
      <c r="I161" s="46"/>
      <c r="J161" s="46"/>
      <c r="K161" s="46"/>
      <c r="L161" s="46"/>
      <c r="M161" s="46"/>
      <c r="N161" s="46"/>
      <c r="O161" s="46"/>
      <c r="P161" s="46"/>
      <c r="Q161" s="46"/>
      <c r="R161" s="46"/>
      <c r="S161" s="46"/>
      <c r="T161" s="46"/>
      <c r="V161" s="69"/>
      <c r="W161" s="69"/>
      <c r="X161" s="69"/>
      <c r="Y161" s="66"/>
    </row>
    <row r="162" spans="1:25" ht="10.5" customHeight="1">
      <c r="A162" s="73" t="s">
        <v>78</v>
      </c>
      <c r="B162" s="74"/>
      <c r="C162" s="74"/>
      <c r="D162" s="74"/>
      <c r="E162" s="74"/>
      <c r="F162" s="74"/>
      <c r="G162" s="74"/>
      <c r="H162" s="43"/>
      <c r="I162" s="43"/>
      <c r="J162" s="43"/>
      <c r="K162" s="43"/>
      <c r="L162" s="43"/>
      <c r="M162" s="43"/>
      <c r="N162" s="43"/>
      <c r="O162" s="43"/>
      <c r="P162" s="43"/>
      <c r="Q162" s="43"/>
      <c r="R162" s="43"/>
      <c r="S162" s="43"/>
      <c r="T162" s="44"/>
      <c r="V162" s="68"/>
      <c r="W162" s="68"/>
      <c r="X162" s="68"/>
      <c r="Y162" s="65"/>
    </row>
    <row r="163" spans="1:25" ht="10.5" customHeight="1">
      <c r="A163" s="72"/>
      <c r="B163" s="29"/>
      <c r="C163" s="108"/>
      <c r="D163" s="108"/>
      <c r="E163" s="25"/>
      <c r="F163" s="25" t="s">
        <v>55</v>
      </c>
      <c r="G163" s="25" t="s">
        <v>51</v>
      </c>
      <c r="H163" s="42"/>
      <c r="I163" s="41"/>
      <c r="J163" s="41"/>
      <c r="K163" s="41"/>
      <c r="L163" s="41"/>
      <c r="M163" s="41"/>
      <c r="N163" s="41"/>
      <c r="O163" s="41"/>
      <c r="P163" s="41"/>
      <c r="Q163" s="41"/>
      <c r="R163" s="41"/>
      <c r="S163" s="41"/>
      <c r="T163" s="41"/>
      <c r="V163" s="58">
        <f>SUM(T6:T154)</f>
        <v>320715.94399999996</v>
      </c>
      <c r="W163" s="70">
        <f>IF(V163&lt;1000000,3.75%,0)</f>
        <v>3.7499999999999999E-2</v>
      </c>
      <c r="X163" s="68"/>
      <c r="Y163" s="65"/>
    </row>
    <row r="164" spans="1:25">
      <c r="A164" s="79"/>
      <c r="B164" s="60" t="s">
        <v>79</v>
      </c>
      <c r="C164" s="36"/>
      <c r="D164" s="36"/>
      <c r="E164" s="67">
        <v>3.7499999999999999E-2</v>
      </c>
      <c r="F164" s="21">
        <f>IF(((V163*E164)/12)&gt;1094.5,((V163*E164)/12),1094.5)</f>
        <v>1094.5</v>
      </c>
      <c r="G164" s="20">
        <v>12</v>
      </c>
      <c r="H164" s="42">
        <f t="shared" ref="H164:H171" si="72">IF(($G164&gt;=1),($F164),0)</f>
        <v>1094.5</v>
      </c>
      <c r="I164" s="42">
        <f t="shared" ref="I164:I171" si="73">IF(($G164&gt;=2),($F164),0)</f>
        <v>1094.5</v>
      </c>
      <c r="J164" s="42">
        <f t="shared" ref="J164:J171" si="74">IF(($G164&gt;=3),($F164),0)</f>
        <v>1094.5</v>
      </c>
      <c r="K164" s="42">
        <f t="shared" ref="K164:K171" si="75">IF(($G164&gt;=4),($F164),0)</f>
        <v>1094.5</v>
      </c>
      <c r="L164" s="42">
        <f t="shared" ref="L164:L171" si="76">IF(($G164&gt;=5),($F164),0)</f>
        <v>1094.5</v>
      </c>
      <c r="M164" s="42">
        <f t="shared" ref="M164:M171" si="77">IF(($G164&gt;=6),($F164),0)</f>
        <v>1094.5</v>
      </c>
      <c r="N164" s="42">
        <f t="shared" ref="N164:N171" si="78">IF(($G164&gt;=7),($F164),0)</f>
        <v>1094.5</v>
      </c>
      <c r="O164" s="42">
        <f t="shared" ref="O164:O171" si="79">IF(($G164&gt;=8),($F164),0)</f>
        <v>1094.5</v>
      </c>
      <c r="P164" s="42">
        <f t="shared" ref="P164:P171" si="80">IF(($G164&gt;=9),($F164),0)</f>
        <v>1094.5</v>
      </c>
      <c r="Q164" s="42">
        <f t="shared" ref="Q164:Q171" si="81">IF(($G164&gt;=10),($F164),0)</f>
        <v>1094.5</v>
      </c>
      <c r="R164" s="42">
        <f>IF(($G164&gt;=11),($F164*2),0)</f>
        <v>2189</v>
      </c>
      <c r="S164" s="42">
        <f>IF(($G164&gt;=12),($F164*1),0)</f>
        <v>1094.5</v>
      </c>
      <c r="T164" s="41">
        <f t="shared" ref="T164:T171" si="82">SUM(H164:S164)</f>
        <v>14228.5</v>
      </c>
      <c r="V164" s="68"/>
      <c r="W164" s="68"/>
      <c r="X164" s="68"/>
      <c r="Y164" s="65"/>
    </row>
    <row r="165" spans="1:25" ht="14.25" customHeight="1">
      <c r="A165" s="72"/>
      <c r="B165" s="36" t="s">
        <v>29</v>
      </c>
      <c r="C165" s="36"/>
      <c r="D165" s="36"/>
      <c r="E165" s="84">
        <f>SUM(E24:E51)</f>
        <v>11</v>
      </c>
      <c r="F165" s="21">
        <v>58</v>
      </c>
      <c r="G165" s="61"/>
      <c r="H165" s="11">
        <f>(F165*E165)+(E165*40.23)</f>
        <v>1080.53</v>
      </c>
      <c r="I165" s="41">
        <f>($F$165*$E$165)</f>
        <v>638</v>
      </c>
      <c r="J165" s="41">
        <f t="shared" ref="J165:Q165" si="83">($F$165*$E$165)</f>
        <v>638</v>
      </c>
      <c r="K165" s="41">
        <f t="shared" si="83"/>
        <v>638</v>
      </c>
      <c r="L165" s="41">
        <f t="shared" si="83"/>
        <v>638</v>
      </c>
      <c r="M165" s="41">
        <f t="shared" si="83"/>
        <v>638</v>
      </c>
      <c r="N165" s="41">
        <f t="shared" si="83"/>
        <v>638</v>
      </c>
      <c r="O165" s="41">
        <f t="shared" si="83"/>
        <v>638</v>
      </c>
      <c r="P165" s="41">
        <f t="shared" si="83"/>
        <v>638</v>
      </c>
      <c r="Q165" s="41">
        <f t="shared" si="83"/>
        <v>638</v>
      </c>
      <c r="R165" s="42">
        <f>IF(($G164&gt;=11),($F165*2*E165),0)</f>
        <v>1276</v>
      </c>
      <c r="S165" s="41">
        <f>Q165</f>
        <v>638</v>
      </c>
      <c r="T165" s="41">
        <f>SUM(H165:S165)</f>
        <v>8736.5299999999988</v>
      </c>
      <c r="V165" s="68"/>
      <c r="W165" s="68"/>
      <c r="X165" s="68"/>
      <c r="Y165" s="65"/>
    </row>
    <row r="166" spans="1:25">
      <c r="A166" s="79"/>
      <c r="B166" s="115" t="s">
        <v>77</v>
      </c>
      <c r="C166" s="115"/>
      <c r="D166" s="115"/>
      <c r="E166" s="115"/>
      <c r="F166" s="21"/>
      <c r="G166" s="20"/>
      <c r="H166" s="42">
        <f t="shared" si="72"/>
        <v>0</v>
      </c>
      <c r="I166" s="42">
        <f t="shared" si="73"/>
        <v>0</v>
      </c>
      <c r="J166" s="42">
        <f t="shared" si="74"/>
        <v>0</v>
      </c>
      <c r="K166" s="42">
        <f t="shared" si="75"/>
        <v>0</v>
      </c>
      <c r="L166" s="42">
        <f t="shared" si="76"/>
        <v>0</v>
      </c>
      <c r="M166" s="42">
        <f t="shared" si="77"/>
        <v>0</v>
      </c>
      <c r="N166" s="42">
        <f t="shared" si="78"/>
        <v>0</v>
      </c>
      <c r="O166" s="42">
        <f t="shared" si="79"/>
        <v>0</v>
      </c>
      <c r="P166" s="42">
        <f t="shared" si="80"/>
        <v>0</v>
      </c>
      <c r="Q166" s="42">
        <f t="shared" si="81"/>
        <v>0</v>
      </c>
      <c r="R166" s="42">
        <f t="shared" ref="R166:R171" si="84">IF(($G166&gt;=11),($F166),0)</f>
        <v>0</v>
      </c>
      <c r="S166" s="42">
        <f t="shared" ref="S166:S171" si="85">IF(($G166&gt;=12),($F166),0)</f>
        <v>0</v>
      </c>
      <c r="T166" s="41">
        <f t="shared" si="82"/>
        <v>0</v>
      </c>
      <c r="V166" s="65"/>
      <c r="W166" s="65"/>
      <c r="X166" s="65"/>
      <c r="Y166" s="65"/>
    </row>
    <row r="167" spans="1:25">
      <c r="A167" s="79"/>
      <c r="B167" s="115" t="s">
        <v>111</v>
      </c>
      <c r="C167" s="115"/>
      <c r="D167" s="115"/>
      <c r="E167" s="115"/>
      <c r="F167" s="21">
        <v>110</v>
      </c>
      <c r="G167" s="20">
        <v>12</v>
      </c>
      <c r="H167" s="42">
        <f t="shared" si="72"/>
        <v>110</v>
      </c>
      <c r="I167" s="42">
        <f t="shared" si="73"/>
        <v>110</v>
      </c>
      <c r="J167" s="42">
        <f t="shared" si="74"/>
        <v>110</v>
      </c>
      <c r="K167" s="42">
        <f t="shared" si="75"/>
        <v>110</v>
      </c>
      <c r="L167" s="42">
        <f t="shared" si="76"/>
        <v>110</v>
      </c>
      <c r="M167" s="42">
        <f t="shared" si="77"/>
        <v>110</v>
      </c>
      <c r="N167" s="42">
        <f t="shared" si="78"/>
        <v>110</v>
      </c>
      <c r="O167" s="42">
        <f t="shared" si="79"/>
        <v>110</v>
      </c>
      <c r="P167" s="42">
        <f t="shared" si="80"/>
        <v>110</v>
      </c>
      <c r="Q167" s="42">
        <f t="shared" si="81"/>
        <v>110</v>
      </c>
      <c r="R167" s="42">
        <f t="shared" si="84"/>
        <v>110</v>
      </c>
      <c r="S167" s="42">
        <f t="shared" si="85"/>
        <v>110</v>
      </c>
      <c r="T167" s="41">
        <f>SUM(H167:S167)</f>
        <v>1320</v>
      </c>
      <c r="V167" s="65"/>
      <c r="W167" s="65"/>
      <c r="X167" s="65"/>
      <c r="Y167" s="65"/>
    </row>
    <row r="168" spans="1:25">
      <c r="A168" s="79"/>
      <c r="B168" s="115" t="s">
        <v>61</v>
      </c>
      <c r="C168" s="115"/>
      <c r="D168" s="115"/>
      <c r="E168" s="115"/>
      <c r="F168" s="21"/>
      <c r="G168" s="20"/>
      <c r="H168" s="42">
        <f t="shared" si="72"/>
        <v>0</v>
      </c>
      <c r="I168" s="42">
        <f t="shared" si="73"/>
        <v>0</v>
      </c>
      <c r="J168" s="42">
        <f t="shared" si="74"/>
        <v>0</v>
      </c>
      <c r="K168" s="42">
        <f t="shared" si="75"/>
        <v>0</v>
      </c>
      <c r="L168" s="42">
        <f t="shared" si="76"/>
        <v>0</v>
      </c>
      <c r="M168" s="42">
        <f t="shared" si="77"/>
        <v>0</v>
      </c>
      <c r="N168" s="42">
        <f t="shared" si="78"/>
        <v>0</v>
      </c>
      <c r="O168" s="42">
        <f t="shared" si="79"/>
        <v>0</v>
      </c>
      <c r="P168" s="42">
        <f t="shared" si="80"/>
        <v>0</v>
      </c>
      <c r="Q168" s="42">
        <f t="shared" si="81"/>
        <v>0</v>
      </c>
      <c r="R168" s="42">
        <f t="shared" si="84"/>
        <v>0</v>
      </c>
      <c r="S168" s="42">
        <f t="shared" si="85"/>
        <v>0</v>
      </c>
      <c r="T168" s="41">
        <f t="shared" si="82"/>
        <v>0</v>
      </c>
      <c r="V168" s="65"/>
      <c r="W168" s="65"/>
      <c r="X168" s="65"/>
      <c r="Y168" s="65"/>
    </row>
    <row r="169" spans="1:25">
      <c r="A169" s="79"/>
      <c r="B169" s="36" t="s">
        <v>80</v>
      </c>
      <c r="C169" s="36"/>
      <c r="D169" s="36"/>
      <c r="E169" s="36"/>
      <c r="F169" s="21"/>
      <c r="G169" s="20"/>
      <c r="H169" s="42">
        <f t="shared" si="72"/>
        <v>0</v>
      </c>
      <c r="I169" s="42">
        <f t="shared" si="73"/>
        <v>0</v>
      </c>
      <c r="J169" s="42">
        <f t="shared" si="74"/>
        <v>0</v>
      </c>
      <c r="K169" s="42">
        <f t="shared" si="75"/>
        <v>0</v>
      </c>
      <c r="L169" s="42">
        <f t="shared" si="76"/>
        <v>0</v>
      </c>
      <c r="M169" s="42">
        <f t="shared" si="77"/>
        <v>0</v>
      </c>
      <c r="N169" s="42">
        <f t="shared" si="78"/>
        <v>0</v>
      </c>
      <c r="O169" s="42">
        <f t="shared" si="79"/>
        <v>0</v>
      </c>
      <c r="P169" s="42">
        <f t="shared" si="80"/>
        <v>0</v>
      </c>
      <c r="Q169" s="42">
        <f t="shared" si="81"/>
        <v>0</v>
      </c>
      <c r="R169" s="42">
        <f t="shared" si="84"/>
        <v>0</v>
      </c>
      <c r="S169" s="42">
        <f t="shared" si="85"/>
        <v>0</v>
      </c>
      <c r="T169" s="41">
        <f t="shared" si="82"/>
        <v>0</v>
      </c>
      <c r="V169" s="65"/>
      <c r="W169" s="65"/>
      <c r="X169" s="65"/>
      <c r="Y169" s="65"/>
    </row>
    <row r="170" spans="1:25">
      <c r="A170" s="79"/>
      <c r="B170" s="36" t="s">
        <v>81</v>
      </c>
      <c r="C170" s="36"/>
      <c r="D170" s="36"/>
      <c r="E170" s="36"/>
      <c r="F170" s="21"/>
      <c r="G170" s="20"/>
      <c r="H170" s="42">
        <f t="shared" si="72"/>
        <v>0</v>
      </c>
      <c r="I170" s="42">
        <f t="shared" si="73"/>
        <v>0</v>
      </c>
      <c r="J170" s="42">
        <f t="shared" si="74"/>
        <v>0</v>
      </c>
      <c r="K170" s="42">
        <f t="shared" si="75"/>
        <v>0</v>
      </c>
      <c r="L170" s="42">
        <f t="shared" si="76"/>
        <v>0</v>
      </c>
      <c r="M170" s="42">
        <f t="shared" si="77"/>
        <v>0</v>
      </c>
      <c r="N170" s="42">
        <f t="shared" si="78"/>
        <v>0</v>
      </c>
      <c r="O170" s="42">
        <f t="shared" si="79"/>
        <v>0</v>
      </c>
      <c r="P170" s="42">
        <f t="shared" si="80"/>
        <v>0</v>
      </c>
      <c r="Q170" s="42">
        <f t="shared" si="81"/>
        <v>0</v>
      </c>
      <c r="R170" s="42">
        <f t="shared" si="84"/>
        <v>0</v>
      </c>
      <c r="S170" s="42">
        <f t="shared" si="85"/>
        <v>0</v>
      </c>
      <c r="T170" s="41">
        <f t="shared" si="82"/>
        <v>0</v>
      </c>
      <c r="V170" s="65"/>
      <c r="W170" s="65"/>
      <c r="X170" s="65"/>
      <c r="Y170" s="65"/>
    </row>
    <row r="171" spans="1:25">
      <c r="A171" s="79"/>
      <c r="B171" s="115" t="s">
        <v>24</v>
      </c>
      <c r="C171" s="115"/>
      <c r="D171" s="115"/>
      <c r="E171" s="115"/>
      <c r="F171" s="21"/>
      <c r="G171" s="20"/>
      <c r="H171" s="42">
        <f t="shared" si="72"/>
        <v>0</v>
      </c>
      <c r="I171" s="42">
        <f t="shared" si="73"/>
        <v>0</v>
      </c>
      <c r="J171" s="42">
        <f t="shared" si="74"/>
        <v>0</v>
      </c>
      <c r="K171" s="42">
        <f t="shared" si="75"/>
        <v>0</v>
      </c>
      <c r="L171" s="42">
        <f t="shared" si="76"/>
        <v>0</v>
      </c>
      <c r="M171" s="42">
        <f t="shared" si="77"/>
        <v>0</v>
      </c>
      <c r="N171" s="42">
        <f t="shared" si="78"/>
        <v>0</v>
      </c>
      <c r="O171" s="42">
        <f t="shared" si="79"/>
        <v>0</v>
      </c>
      <c r="P171" s="42">
        <f t="shared" si="80"/>
        <v>0</v>
      </c>
      <c r="Q171" s="42">
        <f t="shared" si="81"/>
        <v>0</v>
      </c>
      <c r="R171" s="42">
        <f t="shared" si="84"/>
        <v>0</v>
      </c>
      <c r="S171" s="42">
        <f t="shared" si="85"/>
        <v>0</v>
      </c>
      <c r="T171" s="41">
        <f t="shared" si="82"/>
        <v>0</v>
      </c>
      <c r="V171" s="65"/>
      <c r="W171" s="65"/>
      <c r="X171" s="65"/>
      <c r="Y171" s="65"/>
    </row>
    <row r="172" spans="1:25" ht="8.25" customHeight="1" thickBot="1">
      <c r="A172" s="79"/>
      <c r="B172" s="36"/>
      <c r="C172" s="36"/>
      <c r="D172" s="36"/>
      <c r="E172" s="36"/>
      <c r="F172" s="36"/>
      <c r="G172" s="36"/>
      <c r="H172" s="11"/>
      <c r="I172" s="41"/>
      <c r="J172" s="41"/>
      <c r="K172" s="41"/>
      <c r="L172" s="41"/>
      <c r="M172" s="41"/>
      <c r="N172" s="41"/>
      <c r="O172" s="41"/>
      <c r="P172" s="41"/>
      <c r="Q172" s="41"/>
      <c r="R172" s="41"/>
      <c r="S172" s="41"/>
      <c r="T172" s="41"/>
      <c r="V172" s="65"/>
      <c r="W172" s="65"/>
      <c r="X172" s="65"/>
      <c r="Y172" s="65"/>
    </row>
    <row r="173" spans="1:25" ht="14.25" thickTop="1" thickBot="1">
      <c r="A173" s="125" t="s">
        <v>25</v>
      </c>
      <c r="B173" s="126"/>
      <c r="C173" s="126"/>
      <c r="D173" s="126"/>
      <c r="E173" s="85"/>
      <c r="F173" s="85"/>
      <c r="G173" s="85"/>
      <c r="H173" s="54">
        <f>SUM(H7:H171)</f>
        <v>58269.691999999995</v>
      </c>
      <c r="I173" s="55">
        <f t="shared" ref="I173:S173" si="86">SUM(I7:I171)</f>
        <v>26227.162</v>
      </c>
      <c r="J173" s="55">
        <f t="shared" si="86"/>
        <v>25877.162</v>
      </c>
      <c r="K173" s="55">
        <f t="shared" si="86"/>
        <v>25877.162</v>
      </c>
      <c r="L173" s="55">
        <f t="shared" si="86"/>
        <v>25877.162</v>
      </c>
      <c r="M173" s="55">
        <f t="shared" si="86"/>
        <v>25877.162</v>
      </c>
      <c r="N173" s="55">
        <f t="shared" si="86"/>
        <v>25877.162</v>
      </c>
      <c r="O173" s="55">
        <f t="shared" si="86"/>
        <v>25877.162</v>
      </c>
      <c r="P173" s="55">
        <f t="shared" si="86"/>
        <v>25877.162</v>
      </c>
      <c r="Q173" s="55">
        <f t="shared" si="86"/>
        <v>25877.162</v>
      </c>
      <c r="R173" s="55">
        <f t="shared" si="86"/>
        <v>27609.662</v>
      </c>
      <c r="S173" s="55">
        <f t="shared" si="86"/>
        <v>25877.162</v>
      </c>
      <c r="T173" s="59">
        <f t="shared" ref="T173:T179" si="87">SUM(H173:S173)</f>
        <v>345000.97400000005</v>
      </c>
      <c r="V173" s="65"/>
      <c r="W173" s="65"/>
      <c r="X173" s="65"/>
      <c r="Y173" s="65"/>
    </row>
    <row r="174" spans="1:25" ht="13.5" thickTop="1">
      <c r="A174" s="86" t="s">
        <v>27</v>
      </c>
      <c r="B174" s="87"/>
      <c r="C174" s="87"/>
      <c r="D174" s="88"/>
      <c r="E174" s="88"/>
      <c r="F174" s="88"/>
      <c r="G174" s="33">
        <v>0.05</v>
      </c>
      <c r="H174" s="11">
        <f>$G$174*H173</f>
        <v>2913.4845999999998</v>
      </c>
      <c r="I174" s="11">
        <f t="shared" ref="I174:S174" si="88">$G$174*I173</f>
        <v>1311.3581000000001</v>
      </c>
      <c r="J174" s="11">
        <f t="shared" si="88"/>
        <v>1293.8581000000001</v>
      </c>
      <c r="K174" s="11">
        <f t="shared" si="88"/>
        <v>1293.8581000000001</v>
      </c>
      <c r="L174" s="11">
        <f t="shared" si="88"/>
        <v>1293.8581000000001</v>
      </c>
      <c r="M174" s="11">
        <f t="shared" si="88"/>
        <v>1293.8581000000001</v>
      </c>
      <c r="N174" s="11">
        <f t="shared" si="88"/>
        <v>1293.8581000000001</v>
      </c>
      <c r="O174" s="11">
        <f t="shared" si="88"/>
        <v>1293.8581000000001</v>
      </c>
      <c r="P174" s="11">
        <f t="shared" si="88"/>
        <v>1293.8581000000001</v>
      </c>
      <c r="Q174" s="11">
        <f t="shared" si="88"/>
        <v>1293.8581000000001</v>
      </c>
      <c r="R174" s="11">
        <f t="shared" si="88"/>
        <v>1380.4831000000001</v>
      </c>
      <c r="S174" s="11">
        <f t="shared" si="88"/>
        <v>1293.8581000000001</v>
      </c>
      <c r="T174" s="41">
        <f t="shared" si="87"/>
        <v>17250.048699999999</v>
      </c>
      <c r="V174" s="65"/>
      <c r="W174" s="65"/>
      <c r="X174" s="65"/>
      <c r="Y174" s="65"/>
    </row>
    <row r="175" spans="1:25" ht="12.75" customHeight="1">
      <c r="A175" s="116" t="s">
        <v>26</v>
      </c>
      <c r="B175" s="117"/>
      <c r="C175" s="117"/>
      <c r="D175" s="117"/>
      <c r="E175" s="117"/>
      <c r="F175" s="89"/>
      <c r="G175" s="33">
        <v>0</v>
      </c>
      <c r="H175" s="11">
        <f>$G$175*H173</f>
        <v>0</v>
      </c>
      <c r="I175" s="11">
        <f t="shared" ref="I175:S175" si="89">$G$175*I173</f>
        <v>0</v>
      </c>
      <c r="J175" s="11">
        <f t="shared" si="89"/>
        <v>0</v>
      </c>
      <c r="K175" s="11">
        <f t="shared" si="89"/>
        <v>0</v>
      </c>
      <c r="L175" s="11">
        <f t="shared" si="89"/>
        <v>0</v>
      </c>
      <c r="M175" s="11">
        <f t="shared" si="89"/>
        <v>0</v>
      </c>
      <c r="N175" s="11">
        <f t="shared" si="89"/>
        <v>0</v>
      </c>
      <c r="O175" s="11">
        <f t="shared" si="89"/>
        <v>0</v>
      </c>
      <c r="P175" s="11">
        <f t="shared" si="89"/>
        <v>0</v>
      </c>
      <c r="Q175" s="11">
        <f t="shared" si="89"/>
        <v>0</v>
      </c>
      <c r="R175" s="11">
        <f t="shared" si="89"/>
        <v>0</v>
      </c>
      <c r="S175" s="11">
        <f t="shared" si="89"/>
        <v>0</v>
      </c>
      <c r="T175" s="41">
        <f t="shared" si="87"/>
        <v>0</v>
      </c>
      <c r="V175" s="65"/>
      <c r="W175" s="65"/>
      <c r="X175" s="65"/>
      <c r="Y175" s="65"/>
    </row>
    <row r="176" spans="1:25" ht="12.75" customHeight="1">
      <c r="A176" s="116" t="s">
        <v>105</v>
      </c>
      <c r="B176" s="117"/>
      <c r="C176" s="117"/>
      <c r="D176" s="117"/>
      <c r="E176" s="117"/>
      <c r="F176" s="89"/>
      <c r="G176" s="33">
        <v>0</v>
      </c>
      <c r="H176" s="11">
        <f>$G$176*H173</f>
        <v>0</v>
      </c>
      <c r="I176" s="11">
        <f t="shared" ref="I176:S176" si="90">$G$176*I173</f>
        <v>0</v>
      </c>
      <c r="J176" s="11">
        <f t="shared" si="90"/>
        <v>0</v>
      </c>
      <c r="K176" s="11">
        <f t="shared" si="90"/>
        <v>0</v>
      </c>
      <c r="L176" s="11">
        <f t="shared" si="90"/>
        <v>0</v>
      </c>
      <c r="M176" s="11">
        <f t="shared" si="90"/>
        <v>0</v>
      </c>
      <c r="N176" s="11">
        <f t="shared" si="90"/>
        <v>0</v>
      </c>
      <c r="O176" s="11">
        <f t="shared" si="90"/>
        <v>0</v>
      </c>
      <c r="P176" s="11">
        <f t="shared" si="90"/>
        <v>0</v>
      </c>
      <c r="Q176" s="11">
        <f t="shared" si="90"/>
        <v>0</v>
      </c>
      <c r="R176" s="11">
        <f t="shared" si="90"/>
        <v>0</v>
      </c>
      <c r="S176" s="11">
        <f t="shared" si="90"/>
        <v>0</v>
      </c>
      <c r="T176" s="41">
        <f t="shared" si="87"/>
        <v>0</v>
      </c>
      <c r="V176" s="65"/>
      <c r="W176" s="65"/>
      <c r="X176" s="65"/>
      <c r="Y176" s="65"/>
    </row>
    <row r="177" spans="1:31" ht="12.75" customHeight="1">
      <c r="A177" s="116" t="s">
        <v>106</v>
      </c>
      <c r="B177" s="117"/>
      <c r="C177" s="117"/>
      <c r="D177" s="117"/>
      <c r="E177" s="117"/>
      <c r="F177" s="89"/>
      <c r="G177" s="33">
        <v>0</v>
      </c>
      <c r="H177" s="11">
        <f>$G$177*H173</f>
        <v>0</v>
      </c>
      <c r="I177" s="11">
        <f t="shared" ref="I177:S177" si="91">$G$177*I173</f>
        <v>0</v>
      </c>
      <c r="J177" s="11">
        <f t="shared" si="91"/>
        <v>0</v>
      </c>
      <c r="K177" s="11">
        <f t="shared" si="91"/>
        <v>0</v>
      </c>
      <c r="L177" s="11">
        <f t="shared" si="91"/>
        <v>0</v>
      </c>
      <c r="M177" s="11">
        <f t="shared" si="91"/>
        <v>0</v>
      </c>
      <c r="N177" s="11">
        <f t="shared" si="91"/>
        <v>0</v>
      </c>
      <c r="O177" s="11">
        <f t="shared" si="91"/>
        <v>0</v>
      </c>
      <c r="P177" s="11">
        <f t="shared" si="91"/>
        <v>0</v>
      </c>
      <c r="Q177" s="11">
        <f t="shared" si="91"/>
        <v>0</v>
      </c>
      <c r="R177" s="11">
        <f t="shared" si="91"/>
        <v>0</v>
      </c>
      <c r="S177" s="11">
        <f t="shared" si="91"/>
        <v>0</v>
      </c>
      <c r="T177" s="41">
        <f t="shared" si="87"/>
        <v>0</v>
      </c>
      <c r="V177" s="65"/>
      <c r="W177" s="65"/>
      <c r="X177" s="65"/>
      <c r="Y177" s="65"/>
    </row>
    <row r="178" spans="1:31" ht="12.75" customHeight="1">
      <c r="A178" s="116" t="s">
        <v>107</v>
      </c>
      <c r="B178" s="117"/>
      <c r="C178" s="117"/>
      <c r="D178" s="117"/>
      <c r="E178" s="117"/>
      <c r="F178" s="89"/>
      <c r="G178" s="33">
        <v>0</v>
      </c>
      <c r="H178" s="11">
        <f>$G$178*H173</f>
        <v>0</v>
      </c>
      <c r="I178" s="11">
        <f t="shared" ref="I178:S178" si="92">$G$178*I173</f>
        <v>0</v>
      </c>
      <c r="J178" s="11">
        <f t="shared" si="92"/>
        <v>0</v>
      </c>
      <c r="K178" s="11">
        <f t="shared" si="92"/>
        <v>0</v>
      </c>
      <c r="L178" s="11">
        <f t="shared" si="92"/>
        <v>0</v>
      </c>
      <c r="M178" s="11">
        <f t="shared" si="92"/>
        <v>0</v>
      </c>
      <c r="N178" s="11">
        <f t="shared" si="92"/>
        <v>0</v>
      </c>
      <c r="O178" s="11">
        <f t="shared" si="92"/>
        <v>0</v>
      </c>
      <c r="P178" s="11">
        <f t="shared" si="92"/>
        <v>0</v>
      </c>
      <c r="Q178" s="11">
        <f t="shared" si="92"/>
        <v>0</v>
      </c>
      <c r="R178" s="11">
        <f t="shared" si="92"/>
        <v>0</v>
      </c>
      <c r="S178" s="11">
        <f t="shared" si="92"/>
        <v>0</v>
      </c>
      <c r="T178" s="41">
        <f t="shared" si="87"/>
        <v>0</v>
      </c>
      <c r="V178" s="65"/>
      <c r="W178" s="65"/>
      <c r="X178" s="65"/>
      <c r="Y178" s="65"/>
    </row>
    <row r="179" spans="1:31" ht="12.75" customHeight="1" thickBot="1">
      <c r="A179" s="86" t="s">
        <v>109</v>
      </c>
      <c r="B179" s="87"/>
      <c r="C179" s="87"/>
      <c r="D179" s="89"/>
      <c r="E179" s="89"/>
      <c r="F179" s="89"/>
      <c r="G179" s="33">
        <v>0</v>
      </c>
      <c r="H179" s="11">
        <f>$G$179*H173</f>
        <v>0</v>
      </c>
      <c r="I179" s="11">
        <f t="shared" ref="I179:S179" si="93">$G$179*I173</f>
        <v>0</v>
      </c>
      <c r="J179" s="11">
        <f t="shared" si="93"/>
        <v>0</v>
      </c>
      <c r="K179" s="11">
        <f t="shared" si="93"/>
        <v>0</v>
      </c>
      <c r="L179" s="11">
        <f t="shared" si="93"/>
        <v>0</v>
      </c>
      <c r="M179" s="11">
        <f t="shared" si="93"/>
        <v>0</v>
      </c>
      <c r="N179" s="11">
        <f t="shared" si="93"/>
        <v>0</v>
      </c>
      <c r="O179" s="11">
        <f t="shared" si="93"/>
        <v>0</v>
      </c>
      <c r="P179" s="11">
        <f t="shared" si="93"/>
        <v>0</v>
      </c>
      <c r="Q179" s="11">
        <f t="shared" si="93"/>
        <v>0</v>
      </c>
      <c r="R179" s="11">
        <f t="shared" si="93"/>
        <v>0</v>
      </c>
      <c r="S179" s="11">
        <f t="shared" si="93"/>
        <v>0</v>
      </c>
      <c r="T179" s="41">
        <f t="shared" si="87"/>
        <v>0</v>
      </c>
      <c r="V179" s="65"/>
      <c r="W179" s="65"/>
      <c r="X179" s="65"/>
      <c r="Y179" s="65"/>
    </row>
    <row r="180" spans="1:31" ht="14.25" thickTop="1" thickBot="1">
      <c r="A180" s="123" t="s">
        <v>28</v>
      </c>
      <c r="B180" s="124"/>
      <c r="C180" s="124"/>
      <c r="D180" s="124"/>
      <c r="E180" s="90"/>
      <c r="F180" s="90"/>
      <c r="G180" s="90"/>
      <c r="H180" s="56">
        <f t="shared" ref="H180:T180" si="94">SUM(H173:H179)</f>
        <v>61183.176599999992</v>
      </c>
      <c r="I180" s="56">
        <f t="shared" si="94"/>
        <v>27538.520100000002</v>
      </c>
      <c r="J180" s="56">
        <f t="shared" si="94"/>
        <v>27171.020100000002</v>
      </c>
      <c r="K180" s="56">
        <f t="shared" si="94"/>
        <v>27171.020100000002</v>
      </c>
      <c r="L180" s="56">
        <f t="shared" si="94"/>
        <v>27171.020100000002</v>
      </c>
      <c r="M180" s="56">
        <f t="shared" si="94"/>
        <v>27171.020100000002</v>
      </c>
      <c r="N180" s="56">
        <f t="shared" si="94"/>
        <v>27171.020100000002</v>
      </c>
      <c r="O180" s="56">
        <f t="shared" si="94"/>
        <v>27171.020100000002</v>
      </c>
      <c r="P180" s="56">
        <f t="shared" si="94"/>
        <v>27171.020100000002</v>
      </c>
      <c r="Q180" s="56">
        <f t="shared" si="94"/>
        <v>27171.020100000002</v>
      </c>
      <c r="R180" s="56">
        <f t="shared" si="94"/>
        <v>28990.145100000002</v>
      </c>
      <c r="S180" s="56">
        <f t="shared" si="94"/>
        <v>27171.020100000002</v>
      </c>
      <c r="T180" s="56">
        <f t="shared" si="94"/>
        <v>362251.02270000003</v>
      </c>
      <c r="V180" s="65"/>
      <c r="W180" s="65"/>
      <c r="X180" s="65"/>
      <c r="Y180" s="65"/>
      <c r="AE180" s="57">
        <f>SUM(T6:T162)</f>
        <v>320715.94399999996</v>
      </c>
    </row>
    <row r="181" spans="1:31" ht="10.5" customHeight="1" thickTop="1">
      <c r="A181" s="72"/>
      <c r="B181" s="29"/>
      <c r="C181" s="108"/>
      <c r="D181" s="108"/>
      <c r="E181" s="25"/>
      <c r="F181" s="91" t="s">
        <v>63</v>
      </c>
      <c r="G181" s="25" t="s">
        <v>51</v>
      </c>
      <c r="H181" s="42"/>
      <c r="I181" s="41"/>
      <c r="J181" s="41"/>
      <c r="K181" s="41"/>
      <c r="L181" s="41"/>
      <c r="M181" s="41"/>
      <c r="N181" s="41"/>
      <c r="O181" s="41"/>
      <c r="P181" s="41"/>
      <c r="Q181" s="41"/>
      <c r="R181" s="41"/>
      <c r="S181" s="41"/>
      <c r="T181" s="41"/>
    </row>
    <row r="182" spans="1:31">
      <c r="A182" s="121" t="s">
        <v>72</v>
      </c>
      <c r="B182" s="122"/>
      <c r="C182" s="122"/>
      <c r="D182" s="122"/>
      <c r="E182" s="39"/>
      <c r="F182" s="34">
        <v>0.9</v>
      </c>
      <c r="G182" s="20">
        <v>12</v>
      </c>
      <c r="H182" s="11">
        <f t="shared" ref="H182:H187" si="95">IF(($G182&gt;=1),(H$180*$F182),0)</f>
        <v>55064.858939999991</v>
      </c>
      <c r="I182" s="11">
        <f t="shared" ref="I182:I187" si="96">IF(($G182&gt;=2),(I$180*$F182),0)</f>
        <v>24784.668090000003</v>
      </c>
      <c r="J182" s="11">
        <f t="shared" ref="J182:J187" si="97">IF(($G182&gt;=3),(J$180*$F182),0)</f>
        <v>24453.918090000003</v>
      </c>
      <c r="K182" s="11">
        <f t="shared" ref="K182:K187" si="98">IF(($G182&gt;=4),(K$180*$F182),0)</f>
        <v>24453.918090000003</v>
      </c>
      <c r="L182" s="11">
        <f t="shared" ref="L182:L187" si="99">IF(($G182&gt;=5),(L$180*$F182),0)</f>
        <v>24453.918090000003</v>
      </c>
      <c r="M182" s="11">
        <f t="shared" ref="M182:M187" si="100">IF(($G182&gt;=6),(M$180*$F182),0)</f>
        <v>24453.918090000003</v>
      </c>
      <c r="N182" s="11">
        <f t="shared" ref="N182:N187" si="101">IF(($G182&gt;=7),(N$180*$F182),0)</f>
        <v>24453.918090000003</v>
      </c>
      <c r="O182" s="11">
        <f t="shared" ref="O182:O187" si="102">IF(($G182&gt;=8),(O$180*$F182),0)</f>
        <v>24453.918090000003</v>
      </c>
      <c r="P182" s="11">
        <f t="shared" ref="P182:P187" si="103">IF(($G182&gt;=9),(P$180*$F182),0)</f>
        <v>24453.918090000003</v>
      </c>
      <c r="Q182" s="11">
        <f t="shared" ref="Q182:Q187" si="104">IF(($G182&gt;=10),(Q$180*$F182),0)</f>
        <v>24453.918090000003</v>
      </c>
      <c r="R182" s="11">
        <f t="shared" ref="R182:R187" si="105">IF(($G182&gt;=11),(R$180*$F182),0)</f>
        <v>26091.130590000001</v>
      </c>
      <c r="S182" s="11">
        <f t="shared" ref="S182:S187" si="106">IF(($G182&gt;=12),(S$180*$F182),0)</f>
        <v>24453.918090000003</v>
      </c>
      <c r="T182" s="62">
        <f t="shared" ref="T182:T187" si="107">SUM(H182:S182)</f>
        <v>326025.92043</v>
      </c>
    </row>
    <row r="183" spans="1:31">
      <c r="A183" s="113" t="s">
        <v>73</v>
      </c>
      <c r="B183" s="114"/>
      <c r="C183" s="114"/>
      <c r="D183" s="114"/>
      <c r="E183" s="40"/>
      <c r="F183" s="34">
        <v>0.09</v>
      </c>
      <c r="G183" s="20">
        <v>12</v>
      </c>
      <c r="H183" s="11">
        <f t="shared" si="95"/>
        <v>5506.4858939999995</v>
      </c>
      <c r="I183" s="11">
        <f t="shared" si="96"/>
        <v>2478.466809</v>
      </c>
      <c r="J183" s="11">
        <f t="shared" si="97"/>
        <v>2445.3918090000002</v>
      </c>
      <c r="K183" s="11">
        <f t="shared" si="98"/>
        <v>2445.3918090000002</v>
      </c>
      <c r="L183" s="11">
        <f t="shared" si="99"/>
        <v>2445.3918090000002</v>
      </c>
      <c r="M183" s="11">
        <f t="shared" si="100"/>
        <v>2445.3918090000002</v>
      </c>
      <c r="N183" s="11">
        <f t="shared" si="101"/>
        <v>2445.3918090000002</v>
      </c>
      <c r="O183" s="11">
        <f t="shared" si="102"/>
        <v>2445.3918090000002</v>
      </c>
      <c r="P183" s="11">
        <f t="shared" si="103"/>
        <v>2445.3918090000002</v>
      </c>
      <c r="Q183" s="11">
        <f t="shared" si="104"/>
        <v>2445.3918090000002</v>
      </c>
      <c r="R183" s="11">
        <f t="shared" si="105"/>
        <v>2609.1130590000002</v>
      </c>
      <c r="S183" s="11">
        <f t="shared" si="106"/>
        <v>2445.3918090000002</v>
      </c>
      <c r="T183" s="62">
        <f t="shared" si="107"/>
        <v>32602.592043000004</v>
      </c>
    </row>
    <row r="184" spans="1:31">
      <c r="A184" s="113" t="s">
        <v>74</v>
      </c>
      <c r="B184" s="114"/>
      <c r="C184" s="114"/>
      <c r="D184" s="114"/>
      <c r="E184" s="40"/>
      <c r="F184" s="34"/>
      <c r="G184" s="20"/>
      <c r="H184" s="11">
        <f t="shared" si="95"/>
        <v>0</v>
      </c>
      <c r="I184" s="11">
        <f t="shared" si="96"/>
        <v>0</v>
      </c>
      <c r="J184" s="11">
        <f t="shared" si="97"/>
        <v>0</v>
      </c>
      <c r="K184" s="11">
        <f t="shared" si="98"/>
        <v>0</v>
      </c>
      <c r="L184" s="11">
        <f t="shared" si="99"/>
        <v>0</v>
      </c>
      <c r="M184" s="11">
        <f t="shared" si="100"/>
        <v>0</v>
      </c>
      <c r="N184" s="11">
        <f t="shared" si="101"/>
        <v>0</v>
      </c>
      <c r="O184" s="11">
        <f t="shared" si="102"/>
        <v>0</v>
      </c>
      <c r="P184" s="11">
        <f t="shared" si="103"/>
        <v>0</v>
      </c>
      <c r="Q184" s="11">
        <f t="shared" si="104"/>
        <v>0</v>
      </c>
      <c r="R184" s="11">
        <f t="shared" si="105"/>
        <v>0</v>
      </c>
      <c r="S184" s="11">
        <f t="shared" si="106"/>
        <v>0</v>
      </c>
      <c r="T184" s="62">
        <f t="shared" si="107"/>
        <v>0</v>
      </c>
    </row>
    <row r="185" spans="1:31" ht="12.75" customHeight="1">
      <c r="A185" s="113" t="s">
        <v>75</v>
      </c>
      <c r="B185" s="114"/>
      <c r="C185" s="114"/>
      <c r="D185" s="114"/>
      <c r="E185" s="38"/>
      <c r="F185" s="19"/>
      <c r="G185" s="20"/>
      <c r="H185" s="11">
        <f>IF(($G185&gt;=1),($F185),0)</f>
        <v>0</v>
      </c>
      <c r="I185" s="11">
        <f>IF(($G185&gt;=2),($F185),0)</f>
        <v>0</v>
      </c>
      <c r="J185" s="11">
        <f>IF(($G185&gt;=3),($F185),0)</f>
        <v>0</v>
      </c>
      <c r="K185" s="11">
        <f>IF(($G185&gt;=4),($F185),0)</f>
        <v>0</v>
      </c>
      <c r="L185" s="11">
        <f>IF(($G185&gt;=5),($F185),0)</f>
        <v>0</v>
      </c>
      <c r="M185" s="11">
        <f>IF(($G185&gt;=6),($F185),0)</f>
        <v>0</v>
      </c>
      <c r="N185" s="11">
        <f>IF(($G185&gt;=7),($F185),0)</f>
        <v>0</v>
      </c>
      <c r="O185" s="11">
        <f>IF(($G185&gt;=8),($F185),0)</f>
        <v>0</v>
      </c>
      <c r="P185" s="11">
        <f>IF(($G185&gt;=9),($F185),0)</f>
        <v>0</v>
      </c>
      <c r="Q185" s="11">
        <f>IF(($G185&gt;=10),($F185),0)</f>
        <v>0</v>
      </c>
      <c r="R185" s="11">
        <f>IF(($G185&gt;=11),($F185),0)</f>
        <v>0</v>
      </c>
      <c r="S185" s="11">
        <f>IF(($G185&gt;=12),($F185),0)</f>
        <v>0</v>
      </c>
      <c r="T185" s="62">
        <f t="shared" si="107"/>
        <v>0</v>
      </c>
    </row>
    <row r="186" spans="1:31">
      <c r="A186" s="113" t="s">
        <v>71</v>
      </c>
      <c r="B186" s="114"/>
      <c r="C186" s="114"/>
      <c r="D186" s="114"/>
      <c r="E186" s="40"/>
      <c r="F186" s="19"/>
      <c r="G186" s="20"/>
      <c r="H186" s="11">
        <f>IF(($G186&gt;=1),($F186),0)</f>
        <v>0</v>
      </c>
      <c r="I186" s="11">
        <f>IF(($G186&gt;=2),($F186),0)</f>
        <v>0</v>
      </c>
      <c r="J186" s="11">
        <f>IF(($G186&gt;=3),($F186),0)</f>
        <v>0</v>
      </c>
      <c r="K186" s="11">
        <f>IF(($G186&gt;=4),($F186),0)</f>
        <v>0</v>
      </c>
      <c r="L186" s="11">
        <f>IF(($G186&gt;=5),($F186),0)</f>
        <v>0</v>
      </c>
      <c r="M186" s="11">
        <f>IF(($G186&gt;=6),($F186),0)</f>
        <v>0</v>
      </c>
      <c r="N186" s="11">
        <f>IF(($G186&gt;=7),($F186),0)</f>
        <v>0</v>
      </c>
      <c r="O186" s="11">
        <f>IF(($G186&gt;=8),($F186),0)</f>
        <v>0</v>
      </c>
      <c r="P186" s="11">
        <f>IF(($G186&gt;=9),($F186),0)</f>
        <v>0</v>
      </c>
      <c r="Q186" s="11">
        <f>IF(($G186&gt;=10),($F186),0)</f>
        <v>0</v>
      </c>
      <c r="R186" s="11">
        <f>IF(($G186&gt;=11),($F186),0)</f>
        <v>0</v>
      </c>
      <c r="S186" s="11">
        <f>IF(($G186&gt;=12),($F186),0)</f>
        <v>0</v>
      </c>
      <c r="T186" s="62">
        <f t="shared" si="107"/>
        <v>0</v>
      </c>
    </row>
    <row r="187" spans="1:31">
      <c r="A187" s="113" t="s">
        <v>62</v>
      </c>
      <c r="B187" s="114"/>
      <c r="C187" s="114"/>
      <c r="D187" s="114"/>
      <c r="E187" s="40"/>
      <c r="F187" s="34"/>
      <c r="G187" s="20"/>
      <c r="H187" s="11">
        <f t="shared" si="95"/>
        <v>0</v>
      </c>
      <c r="I187" s="11">
        <f t="shared" si="96"/>
        <v>0</v>
      </c>
      <c r="J187" s="11">
        <f t="shared" si="97"/>
        <v>0</v>
      </c>
      <c r="K187" s="11">
        <f t="shared" si="98"/>
        <v>0</v>
      </c>
      <c r="L187" s="11">
        <f t="shared" si="99"/>
        <v>0</v>
      </c>
      <c r="M187" s="11">
        <f t="shared" si="100"/>
        <v>0</v>
      </c>
      <c r="N187" s="11">
        <f t="shared" si="101"/>
        <v>0</v>
      </c>
      <c r="O187" s="11">
        <f t="shared" si="102"/>
        <v>0</v>
      </c>
      <c r="P187" s="11">
        <f t="shared" si="103"/>
        <v>0</v>
      </c>
      <c r="Q187" s="11">
        <f t="shared" si="104"/>
        <v>0</v>
      </c>
      <c r="R187" s="11">
        <f t="shared" si="105"/>
        <v>0</v>
      </c>
      <c r="S187" s="11">
        <f t="shared" si="106"/>
        <v>0</v>
      </c>
      <c r="T187" s="62">
        <f t="shared" si="107"/>
        <v>0</v>
      </c>
    </row>
    <row r="188" spans="1:31" ht="10.5" customHeight="1">
      <c r="A188" s="73" t="s">
        <v>64</v>
      </c>
      <c r="B188" s="74"/>
      <c r="C188" s="74"/>
      <c r="D188" s="74"/>
      <c r="E188" s="74"/>
      <c r="F188" s="74"/>
      <c r="G188" s="74"/>
      <c r="H188" s="15"/>
      <c r="I188" s="15"/>
      <c r="J188" s="15"/>
      <c r="K188" s="15"/>
      <c r="L188" s="15"/>
      <c r="M188" s="15"/>
      <c r="N188" s="15"/>
      <c r="O188" s="15"/>
      <c r="P188" s="15"/>
      <c r="Q188" s="15"/>
      <c r="R188" s="15"/>
      <c r="S188" s="15"/>
      <c r="T188" s="16"/>
    </row>
    <row r="189" spans="1:31" ht="15.75" customHeight="1">
      <c r="A189" s="113" t="s">
        <v>66</v>
      </c>
      <c r="B189" s="114"/>
      <c r="C189" s="114"/>
      <c r="D189" s="114"/>
      <c r="E189" s="114"/>
      <c r="F189" s="114"/>
      <c r="G189" s="120"/>
      <c r="H189" s="11">
        <f>H180-H182-H183-H184-H185-H186-H187</f>
        <v>611.83176600000115</v>
      </c>
      <c r="I189" s="11">
        <f t="shared" ref="I189:S189" si="108">I180-I182-I183-I184-I185-I186-I187</f>
        <v>275.38520099999869</v>
      </c>
      <c r="J189" s="11">
        <f t="shared" si="108"/>
        <v>271.71020099999851</v>
      </c>
      <c r="K189" s="11">
        <f t="shared" si="108"/>
        <v>271.71020099999851</v>
      </c>
      <c r="L189" s="11">
        <f t="shared" si="108"/>
        <v>271.71020099999851</v>
      </c>
      <c r="M189" s="11">
        <f t="shared" si="108"/>
        <v>271.71020099999851</v>
      </c>
      <c r="N189" s="11">
        <f t="shared" si="108"/>
        <v>271.71020099999851</v>
      </c>
      <c r="O189" s="11">
        <f t="shared" si="108"/>
        <v>271.71020099999851</v>
      </c>
      <c r="P189" s="11">
        <f t="shared" si="108"/>
        <v>271.71020099999851</v>
      </c>
      <c r="Q189" s="11">
        <f t="shared" si="108"/>
        <v>271.71020099999851</v>
      </c>
      <c r="R189" s="11">
        <f t="shared" si="108"/>
        <v>289.90145100000063</v>
      </c>
      <c r="S189" s="11">
        <f t="shared" si="108"/>
        <v>271.71020099999851</v>
      </c>
      <c r="T189" s="63">
        <f>SUM(H189:S189)</f>
        <v>3622.510226999987</v>
      </c>
    </row>
    <row r="190" spans="1:31">
      <c r="A190" s="113" t="s">
        <v>65</v>
      </c>
      <c r="B190" s="114"/>
      <c r="C190" s="114"/>
      <c r="D190" s="114"/>
      <c r="E190" s="40"/>
      <c r="F190" s="83"/>
      <c r="G190" s="27"/>
      <c r="H190" s="32">
        <f>H189/H180</f>
        <v>1.0000000000000021E-2</v>
      </c>
      <c r="I190" s="32">
        <f t="shared" ref="I190:S190" si="109">I189/I180</f>
        <v>9.9999999999999516E-3</v>
      </c>
      <c r="J190" s="32">
        <f t="shared" si="109"/>
        <v>9.9999999999999447E-3</v>
      </c>
      <c r="K190" s="32">
        <f t="shared" si="109"/>
        <v>9.9999999999999447E-3</v>
      </c>
      <c r="L190" s="32">
        <f t="shared" si="109"/>
        <v>9.9999999999999447E-3</v>
      </c>
      <c r="M190" s="32">
        <f t="shared" si="109"/>
        <v>9.9999999999999447E-3</v>
      </c>
      <c r="N190" s="32">
        <f t="shared" si="109"/>
        <v>9.9999999999999447E-3</v>
      </c>
      <c r="O190" s="32">
        <f t="shared" si="109"/>
        <v>9.9999999999999447E-3</v>
      </c>
      <c r="P190" s="32">
        <f t="shared" si="109"/>
        <v>9.9999999999999447E-3</v>
      </c>
      <c r="Q190" s="32">
        <f t="shared" si="109"/>
        <v>9.9999999999999447E-3</v>
      </c>
      <c r="R190" s="32">
        <f t="shared" si="109"/>
        <v>1.0000000000000021E-2</v>
      </c>
      <c r="S190" s="32">
        <f t="shared" si="109"/>
        <v>9.9999999999999447E-3</v>
      </c>
      <c r="T190" s="64">
        <f>T189/T180</f>
        <v>9.9999999999999638E-3</v>
      </c>
    </row>
    <row r="191" spans="1:31">
      <c r="A191" s="105" t="s">
        <v>28</v>
      </c>
      <c r="B191" s="106"/>
      <c r="C191" s="106"/>
      <c r="D191" s="106"/>
      <c r="E191" s="106"/>
      <c r="F191" s="106"/>
      <c r="G191" s="106"/>
      <c r="H191" s="106"/>
      <c r="I191" s="106"/>
      <c r="J191" s="106"/>
      <c r="K191" s="106"/>
      <c r="L191" s="106"/>
      <c r="M191" s="106"/>
      <c r="N191" s="106"/>
      <c r="O191" s="106"/>
      <c r="P191" s="106"/>
      <c r="Q191" s="106"/>
      <c r="R191" s="106"/>
      <c r="S191" s="107"/>
      <c r="T191" s="41">
        <f>T180</f>
        <v>362251.02270000003</v>
      </c>
    </row>
    <row r="193" spans="1:20">
      <c r="A193" s="1" t="s">
        <v>99</v>
      </c>
      <c r="T193" s="12"/>
    </row>
    <row r="194" spans="1:20">
      <c r="A194" s="1" t="s">
        <v>98</v>
      </c>
    </row>
    <row r="195" spans="1:20">
      <c r="A195" s="129" t="s">
        <v>114</v>
      </c>
      <c r="B195" s="129"/>
      <c r="C195" s="129"/>
      <c r="D195" s="129"/>
      <c r="E195" s="129"/>
      <c r="F195" s="129"/>
      <c r="G195" s="129"/>
    </row>
    <row r="196" spans="1:20">
      <c r="A196" s="92" t="s">
        <v>113</v>
      </c>
      <c r="B196" s="92"/>
      <c r="C196" s="92"/>
      <c r="D196" s="92"/>
      <c r="E196" s="92"/>
      <c r="F196" s="92"/>
      <c r="G196" s="92"/>
      <c r="H196" s="93"/>
      <c r="I196" s="92"/>
      <c r="J196" s="92"/>
      <c r="K196" s="92"/>
      <c r="L196" s="92"/>
      <c r="M196" s="92"/>
      <c r="N196" s="92"/>
    </row>
    <row r="197" spans="1:20">
      <c r="A197" s="71" t="s">
        <v>100</v>
      </c>
    </row>
    <row r="201" spans="1:20">
      <c r="H201" s="1"/>
    </row>
  </sheetData>
  <mergeCells count="129">
    <mergeCell ref="C48:D48"/>
    <mergeCell ref="B43:D43"/>
    <mergeCell ref="C50:D50"/>
    <mergeCell ref="B15:D15"/>
    <mergeCell ref="B16:D16"/>
    <mergeCell ref="B17:D17"/>
    <mergeCell ref="C46:D46"/>
    <mergeCell ref="B41:D41"/>
    <mergeCell ref="B19:D19"/>
    <mergeCell ref="B18:D18"/>
    <mergeCell ref="A190:D190"/>
    <mergeCell ref="C6:D6"/>
    <mergeCell ref="A173:D173"/>
    <mergeCell ref="A158:E158"/>
    <mergeCell ref="A161:E161"/>
    <mergeCell ref="A175:E175"/>
    <mergeCell ref="A176:E176"/>
    <mergeCell ref="A177:E177"/>
    <mergeCell ref="C82:D82"/>
    <mergeCell ref="C70:D70"/>
    <mergeCell ref="A180:D180"/>
    <mergeCell ref="C71:D71"/>
    <mergeCell ref="C77:D77"/>
    <mergeCell ref="C76:D76"/>
    <mergeCell ref="C78:D78"/>
    <mergeCell ref="C79:D79"/>
    <mergeCell ref="C80:D80"/>
    <mergeCell ref="C75:D75"/>
    <mergeCell ref="C84:D84"/>
    <mergeCell ref="C109:D109"/>
    <mergeCell ref="A189:G189"/>
    <mergeCell ref="A187:D187"/>
    <mergeCell ref="A186:D186"/>
    <mergeCell ref="C181:D181"/>
    <mergeCell ref="A182:D182"/>
    <mergeCell ref="A183:D183"/>
    <mergeCell ref="A185:D185"/>
    <mergeCell ref="A184:D184"/>
    <mergeCell ref="B118:D118"/>
    <mergeCell ref="B123:E123"/>
    <mergeCell ref="B124:D124"/>
    <mergeCell ref="B119:D119"/>
    <mergeCell ref="B120:D120"/>
    <mergeCell ref="B121:D121"/>
    <mergeCell ref="B122:D122"/>
    <mergeCell ref="B117:D117"/>
    <mergeCell ref="B116:D116"/>
    <mergeCell ref="B112:D112"/>
    <mergeCell ref="B113:D113"/>
    <mergeCell ref="B114:D114"/>
    <mergeCell ref="B115:D115"/>
    <mergeCell ref="A178:E178"/>
    <mergeCell ref="C157:D157"/>
    <mergeCell ref="A156:D156"/>
    <mergeCell ref="C139:D139"/>
    <mergeCell ref="C146:D146"/>
    <mergeCell ref="B168:E168"/>
    <mergeCell ref="B171:E171"/>
    <mergeCell ref="B167:E167"/>
    <mergeCell ref="B105:D105"/>
    <mergeCell ref="C83:D83"/>
    <mergeCell ref="B125:D125"/>
    <mergeCell ref="A159:E159"/>
    <mergeCell ref="C163:D163"/>
    <mergeCell ref="B166:E166"/>
    <mergeCell ref="C128:D128"/>
    <mergeCell ref="C134:D134"/>
    <mergeCell ref="B110:D110"/>
    <mergeCell ref="B111:D111"/>
    <mergeCell ref="B44:D44"/>
    <mergeCell ref="C47:D47"/>
    <mergeCell ref="E106:F106"/>
    <mergeCell ref="C72:D72"/>
    <mergeCell ref="C73:D73"/>
    <mergeCell ref="C69:D69"/>
    <mergeCell ref="C89:D89"/>
    <mergeCell ref="C81:D81"/>
    <mergeCell ref="C86:D86"/>
    <mergeCell ref="E105:F105"/>
    <mergeCell ref="E104:F104"/>
    <mergeCell ref="C54:D54"/>
    <mergeCell ref="C51:D51"/>
    <mergeCell ref="C60:D60"/>
    <mergeCell ref="B104:D104"/>
    <mergeCell ref="B14:D14"/>
    <mergeCell ref="C63:D63"/>
    <mergeCell ref="B20:D20"/>
    <mergeCell ref="B21:D21"/>
    <mergeCell ref="C40:D40"/>
    <mergeCell ref="C96:D96"/>
    <mergeCell ref="B102:D102"/>
    <mergeCell ref="C74:D74"/>
    <mergeCell ref="C68:D68"/>
    <mergeCell ref="C67:D67"/>
    <mergeCell ref="A2:T2"/>
    <mergeCell ref="T3:T4"/>
    <mergeCell ref="N3:N4"/>
    <mergeCell ref="O3:O4"/>
    <mergeCell ref="P3:P4"/>
    <mergeCell ref="Q3:Q4"/>
    <mergeCell ref="H3:H4"/>
    <mergeCell ref="A191:S191"/>
    <mergeCell ref="J3:J4"/>
    <mergeCell ref="K3:K4"/>
    <mergeCell ref="L3:L4"/>
    <mergeCell ref="M3:M4"/>
    <mergeCell ref="R3:R4"/>
    <mergeCell ref="S3:S4"/>
    <mergeCell ref="C49:D49"/>
    <mergeCell ref="I3:I4"/>
    <mergeCell ref="C64:D64"/>
    <mergeCell ref="C56:D56"/>
    <mergeCell ref="C57:D57"/>
    <mergeCell ref="C58:D58"/>
    <mergeCell ref="C59:D59"/>
    <mergeCell ref="B9:D9"/>
    <mergeCell ref="B13:D13"/>
    <mergeCell ref="B10:D10"/>
    <mergeCell ref="B11:D11"/>
    <mergeCell ref="B7:D7"/>
    <mergeCell ref="B8:D8"/>
    <mergeCell ref="C66:D66"/>
    <mergeCell ref="C65:D65"/>
    <mergeCell ref="C85:D85"/>
    <mergeCell ref="A3:G4"/>
    <mergeCell ref="B12:D12"/>
    <mergeCell ref="C45:D45"/>
    <mergeCell ref="C61:D61"/>
    <mergeCell ref="C62:D62"/>
  </mergeCells>
  <phoneticPr fontId="0" type="noConversion"/>
  <pageMargins left="0.36" right="0.37" top="0.27" bottom="0.37" header="0.2" footer="0.35433070866141736"/>
  <pageSetup paperSize="9" scale="67"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ano 01</vt:lpstr>
      <vt:lpstr>'ano 01'!Area_de_impressao</vt:lpstr>
    </vt:vector>
  </TitlesOfParts>
  <Company>RB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dc:creator>
  <cp:lastModifiedBy>A2</cp:lastModifiedBy>
  <cp:lastPrinted>2014-10-03T17:46:41Z</cp:lastPrinted>
  <dcterms:created xsi:type="dcterms:W3CDTF">2002-09-30T20:52:50Z</dcterms:created>
  <dcterms:modified xsi:type="dcterms:W3CDTF">2019-07-17T21:57:08Z</dcterms:modified>
</cp:coreProperties>
</file>